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ciene.gama\Desktop\"/>
    </mc:Choice>
  </mc:AlternateContent>
  <bookViews>
    <workbookView xWindow="0" yWindow="0" windowWidth="24165" windowHeight="9045"/>
  </bookViews>
  <sheets>
    <sheet name="PLANILHA COMPARATIVA DE PREÇO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1" i="2" l="1"/>
  <c r="Q38" i="2"/>
  <c r="Q37" i="2"/>
  <c r="P20" i="2"/>
  <c r="P21" i="2"/>
  <c r="P19" i="2"/>
  <c r="P17" i="2"/>
  <c r="N17" i="2"/>
  <c r="M17" i="2"/>
  <c r="P25" i="2"/>
  <c r="P24" i="2"/>
  <c r="P36" i="2"/>
  <c r="J36" i="2" l="1"/>
  <c r="J28" i="2"/>
  <c r="J29" i="2"/>
  <c r="J30" i="2"/>
  <c r="J27" i="2"/>
  <c r="J20" i="2"/>
  <c r="J21" i="2"/>
  <c r="J22" i="2"/>
  <c r="J23" i="2"/>
  <c r="J24" i="2"/>
  <c r="J25" i="2"/>
  <c r="J19" i="2"/>
  <c r="J17" i="2"/>
  <c r="G36" i="2"/>
  <c r="G30" i="2"/>
  <c r="G28" i="2"/>
  <c r="G29" i="2"/>
  <c r="G27" i="2"/>
  <c r="G25" i="2"/>
  <c r="G24" i="2"/>
  <c r="G23" i="2"/>
  <c r="G22" i="2"/>
  <c r="G21" i="2"/>
  <c r="G20" i="2"/>
  <c r="G19" i="2"/>
  <c r="G17" i="2"/>
  <c r="O25" i="2"/>
  <c r="Q25" i="2" s="1"/>
  <c r="O23" i="2"/>
  <c r="O24" i="2"/>
  <c r="O22" i="2"/>
  <c r="O21" i="2"/>
  <c r="O20" i="2"/>
  <c r="O19" i="2"/>
  <c r="O17" i="2"/>
  <c r="N24" i="2"/>
  <c r="N23" i="2"/>
  <c r="N22" i="2"/>
  <c r="N21" i="2"/>
  <c r="N20" i="2"/>
  <c r="Q20" i="2" s="1"/>
  <c r="N19" i="2"/>
  <c r="M24" i="2"/>
  <c r="M23" i="2"/>
  <c r="M22" i="2"/>
  <c r="M21" i="2"/>
  <c r="M20" i="2"/>
  <c r="M19" i="2"/>
  <c r="Q19" i="2" s="1"/>
  <c r="D19" i="2"/>
  <c r="F19" i="2"/>
  <c r="Q36" i="2"/>
  <c r="P28" i="2"/>
  <c r="Q28" i="2" s="1"/>
  <c r="P29" i="2"/>
  <c r="Q29" i="2" s="1"/>
  <c r="P30" i="2"/>
  <c r="Q30" i="2" s="1"/>
  <c r="P27" i="2"/>
  <c r="Q27" i="2" s="1"/>
  <c r="Q21" i="2"/>
  <c r="P22" i="2"/>
  <c r="Q22" i="2" s="1"/>
  <c r="Q24" i="2"/>
  <c r="Q7" i="2"/>
  <c r="Q39" i="2" l="1"/>
  <c r="Q17" i="2"/>
  <c r="Q40" i="2" s="1"/>
  <c r="O47" i="2" s="1"/>
  <c r="L36" i="2"/>
  <c r="I36" i="2"/>
  <c r="F36" i="2"/>
  <c r="D36" i="2"/>
  <c r="L30" i="2"/>
  <c r="I30" i="2"/>
  <c r="F30" i="2"/>
  <c r="D30" i="2"/>
  <c r="L29" i="2"/>
  <c r="I29" i="2"/>
  <c r="F29" i="2"/>
  <c r="D29" i="2"/>
  <c r="L28" i="2"/>
  <c r="I28" i="2"/>
  <c r="F28" i="2"/>
  <c r="D28" i="2"/>
  <c r="L27" i="2"/>
  <c r="I27" i="2"/>
  <c r="F27" i="2"/>
  <c r="D27" i="2"/>
  <c r="L25" i="2"/>
  <c r="I25" i="2"/>
  <c r="F25" i="2"/>
  <c r="D25" i="2"/>
  <c r="L24" i="2"/>
  <c r="I24" i="2"/>
  <c r="F24" i="2"/>
  <c r="D24" i="2"/>
  <c r="L23" i="2"/>
  <c r="P23" i="2"/>
  <c r="Q23" i="2" s="1"/>
  <c r="I23" i="2"/>
  <c r="F23" i="2"/>
  <c r="D23" i="2"/>
  <c r="L22" i="2"/>
  <c r="I22" i="2"/>
  <c r="F22" i="2"/>
  <c r="D22" i="2"/>
  <c r="L21" i="2"/>
  <c r="I21" i="2"/>
  <c r="F21" i="2"/>
  <c r="D21" i="2"/>
  <c r="L20" i="2"/>
  <c r="I20" i="2"/>
  <c r="F20" i="2"/>
  <c r="D20" i="2"/>
  <c r="L19" i="2"/>
  <c r="I19" i="2"/>
  <c r="L17" i="2"/>
  <c r="I17" i="2"/>
  <c r="F17" i="2"/>
  <c r="D17" i="2"/>
</calcChain>
</file>

<file path=xl/sharedStrings.xml><?xml version="1.0" encoding="utf-8"?>
<sst xmlns="http://schemas.openxmlformats.org/spreadsheetml/2006/main" count="75" uniqueCount="70">
  <si>
    <t>ITEM</t>
  </si>
  <si>
    <t>DESCRIÇÃO</t>
  </si>
  <si>
    <t>JORNAL DE BRASÍLIA</t>
  </si>
  <si>
    <t>FOLHA DE SÃO PAULO</t>
  </si>
  <si>
    <t>VALOR ECONÔMICO</t>
  </si>
  <si>
    <t>JORNAIS</t>
  </si>
  <si>
    <t xml:space="preserve">CORREIO BRAZILIENSE </t>
  </si>
  <si>
    <t xml:space="preserve">Ministério de Minas e Energia </t>
  </si>
  <si>
    <t>Secretaria Executiva</t>
  </si>
  <si>
    <t xml:space="preserve">EXAME </t>
  </si>
  <si>
    <t>CRUSOÉ</t>
  </si>
  <si>
    <t>NOTÍCIAS DE MINERAÇÃO DO BRASIL</t>
  </si>
  <si>
    <t>CANAL ENERGIA</t>
  </si>
  <si>
    <t>Acesso Gratuito</t>
  </si>
  <si>
    <t>ÓRGÃOS PÚBLICOS (OP)</t>
  </si>
  <si>
    <t>SITES</t>
  </si>
  <si>
    <t>O GLOBO/RJ</t>
  </si>
  <si>
    <t>O ANTAGONISTA</t>
  </si>
  <si>
    <t xml:space="preserve">BRASIL MINERAL </t>
  </si>
  <si>
    <t>METODOLOGIA DA PESQUISA</t>
  </si>
  <si>
    <t>GRUPO 1</t>
  </si>
  <si>
    <t>GRUPO 2</t>
  </si>
  <si>
    <t>SITE</t>
  </si>
  <si>
    <t>ENERGY REPORT/PSR</t>
  </si>
  <si>
    <t xml:space="preserve">Divisão de Gestão de Documentos </t>
  </si>
  <si>
    <t xml:space="preserve">(EF1)  ELDEX Distribuidora de Jornais e Revistas   </t>
  </si>
  <si>
    <t xml:space="preserve">EMPRESAS / FORNECEDORES  ( EF ) </t>
  </si>
  <si>
    <t>REVISTAS</t>
  </si>
  <si>
    <t>VEJA</t>
  </si>
  <si>
    <t>PORTAL UOL NOTÍCIAS</t>
  </si>
  <si>
    <t>ESTADO DE SÃO PAULO</t>
  </si>
  <si>
    <t>PLANILHA COMPARATIVA DE PREÇOS - JORNAIS REVISTAS E SITES</t>
  </si>
  <si>
    <t>A MÉDIA FOI APLICADA COM VALORES NIVELADOS, APRESENTADOS POR EMPRESAS FORNECEDORAS ESPECIALIZADAS NO RAMO</t>
  </si>
  <si>
    <t xml:space="preserve">Empresa Especializada de Prestação de Serviços de fornecimento de assinaturas eletrônicas de jornais </t>
  </si>
  <si>
    <t>Subsecretaria de Planejamento, Orçamento e Administração</t>
  </si>
  <si>
    <t xml:space="preserve">Coordenação-Geral de Recursos Logísticos  </t>
  </si>
  <si>
    <t>Quantidade Assinaturas                 (24 Meses)</t>
  </si>
  <si>
    <t>Valor   Assinaturas   (Mensal)</t>
  </si>
  <si>
    <t>Quantidade Assinaturas             (24 Meses)</t>
  </si>
  <si>
    <t>Valor   Assinaturas (Mensal)</t>
  </si>
  <si>
    <t>Valor  Assinaturas (Mensal)</t>
  </si>
  <si>
    <t>Valor    Assinaturas                            (24 meses)              (Pagamento à vista)</t>
  </si>
  <si>
    <t>(Acesso gratuito)  (site dá acesso à revista digital)</t>
  </si>
  <si>
    <t>OBSERVAÇÃO:</t>
  </si>
  <si>
    <t>Quantidade Assinaturas - Mensal (A)</t>
  </si>
  <si>
    <t>Valor   Assinaturas - Mensal                                 (C )</t>
  </si>
  <si>
    <t>MÉDIA Mensal</t>
  </si>
  <si>
    <t xml:space="preserve">MÉDIA  Geral 24 meses                                                                                                                                         </t>
  </si>
  <si>
    <t>Valor total 24 meses Grupo 1 e 2</t>
  </si>
  <si>
    <t>CONTRATACAO DIRETA 90001/2025 
ANTT</t>
  </si>
  <si>
    <t>CONTRATAÇÃO DIRETA Nº 90009/2024
MINISTÉRIO DA JUSTIÇA E SEGURANÇA PÚBLICA</t>
  </si>
  <si>
    <t xml:space="preserve">DISPENSA DE LICITAÇÃO 90014/2024
ADASA                         </t>
  </si>
  <si>
    <t xml:space="preserve">TOTAL ESTIMADO DA CONTRATAÇÃO: </t>
  </si>
  <si>
    <t xml:space="preserve">(EF2 )  JMT  Distribuidora e Logística               </t>
  </si>
  <si>
    <t xml:space="preserve">(EF3) Seiselles Distribuição e Logística Ltda  </t>
  </si>
  <si>
    <t>t</t>
  </si>
  <si>
    <t>o</t>
  </si>
  <si>
    <t xml:space="preserve">Valor Total do Grupo 1  </t>
  </si>
  <si>
    <t>Valor   Assinaturas - Mensal                                 (F )</t>
  </si>
  <si>
    <t>Valor   Assinaturas - Mensal                                 (I )</t>
  </si>
  <si>
    <t xml:space="preserve">Quantidade Assinaturas - 24 Meses                          (B)                                             </t>
  </si>
  <si>
    <t xml:space="preserve">Valor    Assinaturas  - 24 meses                                      (D)                           </t>
  </si>
  <si>
    <t xml:space="preserve">Quantidade Assinaturas - 24 Meses                          (E)                                                 </t>
  </si>
  <si>
    <t xml:space="preserve">Valor    Assinaturas  -          24 meses                                      (G)                                   </t>
  </si>
  <si>
    <t xml:space="preserve">Quantidade Assinaturas - 24 Meses                          (H)                                                  </t>
  </si>
  <si>
    <t xml:space="preserve">Valor    Assinaturas  - 24 meses                                      (J)                                </t>
  </si>
  <si>
    <t>Valor Total mensal dos serviços Grupo 1</t>
  </si>
  <si>
    <t>Valor total 24 meses Grupo 1</t>
  </si>
  <si>
    <t>Valor total 24 meses Grupo 2</t>
  </si>
  <si>
    <t>A pesquisa de preços foi realizada por meio do site "Banco de Preços," em órgãos publicos e junto a empresas especializadas no fornecimento de assinaturas de jornais, revistas e sites. Para fins de cálculo da média, foram consideradas propostas de três empreas, bem como valores de três contratações públicas, todos apresentando os menores preços e compatíveis no mercado. Dessa forma, para a composição dos valores de referência, adotou-se a média dos preços obtidos junto às empresas fornecedoras e às contratações públicas. Constatou-se que não há exorbitância nos valores levantados, os quais se encontram em conformidade com os praticados por outros órgãos públicos em contratações similares. Os preços analisados referem-se a contratações realizadas na modalidade de Dispensa Eletrônica. Cabe destacar que o valor mensal do Grupo 2 foi considerado apenas para fins de estimativa de custo, visto que esse objeto não possui cobrança mensal, sendo o pagamento realizado em parcela única, após a assinatura do contrato . O levantamento resultou em seis preços válidos, utilizados no cálculo da média de referência, considerando os menores valores e os maiores descontos. Assim, o valor total estimado para a contratação pretendida é de R$ 52.013,02, permanecendo dentro do limite estipulado para a modalidade de Dispensa de Licitação, estabelecido em R$ 62.725,59.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</si>
</sst>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R$&quot;#,##0.00;[Red]\-&quot;R$&quot;#,##0.00"/>
    <numFmt numFmtId="44" formatCode="_-&quot;R$&quot;* #,##0.00_-;\-&quot;R$&quot;* #,##0.00_-;_-&quot;R$&quot;* &quot;-&quot;??_-;_-@_-"/>
    <numFmt numFmtId="164" formatCode="&quot;R$&quot;#,##0.00"/>
    <numFmt numFmtId="165" formatCode="&quot;R$&quot;\ 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</patternFill>
    </fill>
    <fill>
      <patternFill patternType="solid">
        <fgColor theme="1" tint="4.9989318521683403E-2"/>
        <bgColor indexed="64"/>
      </patternFill>
    </fill>
  </fills>
  <borders count="1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theme="0"/>
      </left>
      <right style="thin">
        <color indexed="64"/>
      </right>
      <top/>
      <bottom/>
      <diagonal/>
    </border>
    <border>
      <left style="medium">
        <color theme="0"/>
      </left>
      <right style="thin">
        <color indexed="64"/>
      </right>
      <top/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 style="thin">
        <color indexed="64"/>
      </right>
      <top/>
      <bottom/>
      <diagonal/>
    </border>
    <border>
      <left style="thick">
        <color theme="0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indexed="64"/>
      </right>
      <top style="thick">
        <color theme="0"/>
      </top>
      <bottom style="thick">
        <color theme="0"/>
      </bottom>
      <diagonal/>
    </border>
    <border>
      <left style="thick">
        <color indexed="64"/>
      </left>
      <right/>
      <top style="thick">
        <color theme="0"/>
      </top>
      <bottom style="thick">
        <color theme="0"/>
      </bottom>
      <diagonal/>
    </border>
    <border>
      <left style="thin">
        <color theme="0"/>
      </left>
      <right/>
      <top style="thick">
        <color theme="0"/>
      </top>
      <bottom style="thick">
        <color theme="0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theme="0"/>
      </left>
      <right/>
      <top style="thin">
        <color theme="0"/>
      </top>
      <bottom style="thick">
        <color theme="0"/>
      </bottom>
      <diagonal/>
    </border>
    <border>
      <left/>
      <right/>
      <top style="thin">
        <color theme="0"/>
      </top>
      <bottom style="thick">
        <color theme="0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theme="0"/>
      </top>
      <bottom/>
      <diagonal/>
    </border>
    <border>
      <left/>
      <right style="medium">
        <color indexed="64"/>
      </right>
      <top style="thick">
        <color theme="0"/>
      </top>
      <bottom style="thick">
        <color theme="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theme="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theme="0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theme="0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0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theme="0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ck">
        <color indexed="64"/>
      </right>
      <top/>
      <bottom/>
      <diagonal/>
    </border>
    <border>
      <left style="thick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thin">
        <color theme="0"/>
      </right>
      <top/>
      <bottom/>
      <diagonal/>
    </border>
    <border>
      <left style="medium">
        <color theme="0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1" fillId="7" borderId="0" applyNumberFormat="0" applyBorder="0" applyAlignment="0" applyProtection="0"/>
  </cellStyleXfs>
  <cellXfs count="216">
    <xf numFmtId="0" fontId="0" fillId="0" borderId="0" xfId="0"/>
    <xf numFmtId="0" fontId="0" fillId="6" borderId="0" xfId="0" applyFill="1" applyAlignment="1">
      <alignment vertical="center"/>
    </xf>
    <xf numFmtId="0" fontId="0" fillId="6" borderId="0" xfId="0" applyFill="1"/>
    <xf numFmtId="0" fontId="5" fillId="6" borderId="0" xfId="0" applyFont="1" applyFill="1" applyAlignment="1">
      <alignment vertical="center"/>
    </xf>
    <xf numFmtId="22" fontId="6" fillId="6" borderId="0" xfId="0" applyNumberFormat="1" applyFon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4" fontId="8" fillId="0" borderId="7" xfId="0" applyNumberFormat="1" applyFont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center" vertical="center"/>
    </xf>
    <xf numFmtId="44" fontId="8" fillId="0" borderId="1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6" borderId="27" xfId="0" applyFill="1" applyBorder="1"/>
    <xf numFmtId="0" fontId="0" fillId="6" borderId="26" xfId="0" applyFill="1" applyBorder="1"/>
    <xf numFmtId="0" fontId="3" fillId="2" borderId="32" xfId="0" applyFont="1" applyFill="1" applyBorder="1" applyAlignment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5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44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44" fontId="3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/>
    </xf>
    <xf numFmtId="0" fontId="5" fillId="6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 applyProtection="1">
      <alignment vertical="center" wrapText="1"/>
      <protection locked="0"/>
    </xf>
    <xf numFmtId="0" fontId="0" fillId="6" borderId="47" xfId="0" applyFill="1" applyBorder="1"/>
    <xf numFmtId="0" fontId="3" fillId="2" borderId="48" xfId="0" applyFont="1" applyFill="1" applyBorder="1" applyAlignment="1">
      <alignment vertical="center" wrapText="1"/>
    </xf>
    <xf numFmtId="0" fontId="0" fillId="0" borderId="51" xfId="0" applyBorder="1"/>
    <xf numFmtId="0" fontId="0" fillId="6" borderId="49" xfId="0" applyFill="1" applyBorder="1"/>
    <xf numFmtId="0" fontId="0" fillId="0" borderId="47" xfId="0" applyBorder="1"/>
    <xf numFmtId="44" fontId="3" fillId="2" borderId="37" xfId="0" applyNumberFormat="1" applyFont="1" applyFill="1" applyBorder="1" applyAlignment="1">
      <alignment vertical="center" wrapText="1"/>
    </xf>
    <xf numFmtId="44" fontId="3" fillId="2" borderId="39" xfId="0" applyNumberFormat="1" applyFont="1" applyFill="1" applyBorder="1" applyAlignment="1">
      <alignment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4" fontId="3" fillId="2" borderId="40" xfId="0" applyNumberFormat="1" applyFont="1" applyFill="1" applyBorder="1" applyAlignment="1">
      <alignment vertical="center" wrapText="1"/>
    </xf>
    <xf numFmtId="164" fontId="3" fillId="0" borderId="7" xfId="0" applyNumberFormat="1" applyFont="1" applyBorder="1" applyAlignment="1" applyProtection="1">
      <alignment vertical="center" wrapText="1"/>
      <protection locked="0"/>
    </xf>
    <xf numFmtId="0" fontId="2" fillId="6" borderId="1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3" fillId="2" borderId="66" xfId="0" applyNumberFormat="1" applyFont="1" applyFill="1" applyBorder="1" applyAlignment="1">
      <alignment vertical="center" wrapText="1"/>
    </xf>
    <xf numFmtId="44" fontId="3" fillId="0" borderId="70" xfId="0" applyNumberFormat="1" applyFont="1" applyBorder="1" applyAlignment="1" applyProtection="1">
      <alignment horizontal="center" vertical="center" wrapText="1"/>
      <protection locked="0"/>
    </xf>
    <xf numFmtId="44" fontId="3" fillId="0" borderId="69" xfId="0" applyNumberFormat="1" applyFont="1" applyBorder="1" applyAlignment="1" applyProtection="1">
      <alignment horizontal="center" vertical="center" wrapText="1"/>
      <protection locked="0"/>
    </xf>
    <xf numFmtId="44" fontId="3" fillId="0" borderId="39" xfId="0" applyNumberFormat="1" applyFont="1" applyBorder="1" applyAlignment="1">
      <alignment horizontal="center" vertical="center" wrapText="1"/>
    </xf>
    <xf numFmtId="44" fontId="3" fillId="0" borderId="39" xfId="0" applyNumberFormat="1" applyFont="1" applyBorder="1" applyAlignment="1" applyProtection="1">
      <alignment horizontal="center" vertical="center" wrapText="1"/>
      <protection locked="0"/>
    </xf>
    <xf numFmtId="44" fontId="3" fillId="3" borderId="62" xfId="0" applyNumberFormat="1" applyFont="1" applyFill="1" applyBorder="1" applyAlignment="1">
      <alignment vertical="center" wrapText="1"/>
    </xf>
    <xf numFmtId="0" fontId="0" fillId="0" borderId="56" xfId="0" applyBorder="1"/>
    <xf numFmtId="0" fontId="3" fillId="3" borderId="0" xfId="0" applyFont="1" applyFill="1" applyAlignment="1">
      <alignment horizontal="center" vertical="center"/>
    </xf>
    <xf numFmtId="0" fontId="3" fillId="3" borderId="55" xfId="0" applyFont="1" applyFill="1" applyBorder="1" applyAlignment="1">
      <alignment horizontal="center" vertical="center"/>
    </xf>
    <xf numFmtId="44" fontId="3" fillId="3" borderId="74" xfId="0" applyNumberFormat="1" applyFont="1" applyFill="1" applyBorder="1" applyAlignment="1">
      <alignment horizontal="center" vertical="center"/>
    </xf>
    <xf numFmtId="8" fontId="3" fillId="3" borderId="56" xfId="0" applyNumberFormat="1" applyFont="1" applyFill="1" applyBorder="1" applyAlignment="1">
      <alignment horizontal="center" vertical="center" wrapText="1"/>
    </xf>
    <xf numFmtId="44" fontId="3" fillId="3" borderId="74" xfId="0" applyNumberFormat="1" applyFont="1" applyFill="1" applyBorder="1" applyAlignment="1">
      <alignment vertical="center"/>
    </xf>
    <xf numFmtId="164" fontId="3" fillId="0" borderId="67" xfId="0" applyNumberFormat="1" applyFont="1" applyBorder="1" applyAlignment="1" applyProtection="1">
      <alignment horizontal="center" vertical="center" wrapText="1"/>
      <protection locked="0"/>
    </xf>
    <xf numFmtId="165" fontId="3" fillId="0" borderId="1" xfId="0" applyNumberFormat="1" applyFont="1" applyBorder="1" applyAlignment="1" applyProtection="1">
      <alignment vertical="center" wrapText="1"/>
      <protection locked="0"/>
    </xf>
    <xf numFmtId="165" fontId="3" fillId="0" borderId="0" xfId="0" applyNumberFormat="1" applyFont="1"/>
    <xf numFmtId="44" fontId="3" fillId="2" borderId="74" xfId="0" applyNumberFormat="1" applyFont="1" applyFill="1" applyBorder="1" applyAlignment="1">
      <alignment horizontal="center" vertical="center" wrapText="1"/>
    </xf>
    <xf numFmtId="44" fontId="10" fillId="3" borderId="73" xfId="0" applyNumberFormat="1" applyFont="1" applyFill="1" applyBorder="1" applyAlignment="1">
      <alignment horizontal="center" vertical="center"/>
    </xf>
    <xf numFmtId="44" fontId="10" fillId="3" borderId="39" xfId="0" applyNumberFormat="1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vertical="center"/>
    </xf>
    <xf numFmtId="44" fontId="3" fillId="2" borderId="70" xfId="0" applyNumberFormat="1" applyFont="1" applyFill="1" applyBorder="1" applyAlignment="1" applyProtection="1">
      <alignment horizontal="center" vertical="center" wrapText="1"/>
      <protection locked="0"/>
    </xf>
    <xf numFmtId="44" fontId="3" fillId="2" borderId="52" xfId="0" applyNumberFormat="1" applyFont="1" applyFill="1" applyBorder="1" applyAlignment="1">
      <alignment vertical="center" wrapText="1"/>
    </xf>
    <xf numFmtId="0" fontId="2" fillId="6" borderId="75" xfId="0" applyFont="1" applyFill="1" applyBorder="1" applyAlignment="1">
      <alignment horizontal="center" vertical="center" wrapText="1"/>
    </xf>
    <xf numFmtId="0" fontId="8" fillId="0" borderId="65" xfId="0" applyFont="1" applyBorder="1" applyAlignment="1">
      <alignment horizontal="center" vertical="center" wrapText="1"/>
    </xf>
    <xf numFmtId="44" fontId="8" fillId="0" borderId="79" xfId="0" applyNumberFormat="1" applyFont="1" applyBorder="1" applyAlignment="1">
      <alignment horizontal="center" vertical="center" wrapText="1"/>
    </xf>
    <xf numFmtId="0" fontId="8" fillId="0" borderId="80" xfId="0" applyFont="1" applyBorder="1" applyAlignment="1">
      <alignment horizontal="center" vertical="center" wrapText="1"/>
    </xf>
    <xf numFmtId="44" fontId="3" fillId="0" borderId="81" xfId="1" applyNumberFormat="1" applyFont="1" applyFill="1" applyBorder="1" applyAlignment="1" applyProtection="1">
      <alignment horizontal="center" vertical="center" wrapText="1"/>
      <protection locked="0"/>
    </xf>
    <xf numFmtId="44" fontId="8" fillId="0" borderId="82" xfId="0" applyNumberFormat="1" applyFont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vertical="center"/>
    </xf>
    <xf numFmtId="0" fontId="3" fillId="4" borderId="22" xfId="0" applyFont="1" applyFill="1" applyBorder="1" applyAlignment="1">
      <alignment vertical="center"/>
    </xf>
    <xf numFmtId="44" fontId="12" fillId="7" borderId="0" xfId="2" applyNumberFormat="1" applyFont="1" applyAlignment="1">
      <alignment horizontal="center" vertical="center"/>
    </xf>
    <xf numFmtId="44" fontId="12" fillId="7" borderId="22" xfId="2" applyNumberFormat="1" applyFont="1" applyBorder="1" applyAlignment="1">
      <alignment vertical="center"/>
    </xf>
    <xf numFmtId="0" fontId="12" fillId="7" borderId="50" xfId="2" applyFont="1" applyBorder="1" applyAlignment="1">
      <alignment horizontal="center" vertical="center"/>
    </xf>
    <xf numFmtId="44" fontId="0" fillId="0" borderId="0" xfId="0" applyNumberFormat="1"/>
    <xf numFmtId="0" fontId="3" fillId="0" borderId="18" xfId="0" applyFont="1" applyBorder="1" applyAlignment="1" applyProtection="1">
      <alignment horizontal="center" vertical="center" wrapText="1"/>
      <protection locked="0"/>
    </xf>
    <xf numFmtId="44" fontId="3" fillId="0" borderId="5" xfId="1" applyNumberFormat="1" applyFont="1" applyFill="1" applyBorder="1" applyAlignment="1" applyProtection="1">
      <alignment horizontal="center" vertical="center" wrapText="1"/>
      <protection locked="0"/>
    </xf>
    <xf numFmtId="44" fontId="8" fillId="0" borderId="3" xfId="0" applyNumberFormat="1" applyFont="1" applyBorder="1" applyAlignment="1">
      <alignment horizontal="center" vertical="center" wrapText="1"/>
    </xf>
    <xf numFmtId="44" fontId="8" fillId="0" borderId="78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 applyProtection="1">
      <alignment vertical="center" wrapText="1"/>
      <protection locked="0"/>
    </xf>
    <xf numFmtId="44" fontId="3" fillId="2" borderId="88" xfId="0" applyNumberFormat="1" applyFont="1" applyFill="1" applyBorder="1" applyAlignment="1">
      <alignment horizontal="center" vertical="center" wrapText="1"/>
    </xf>
    <xf numFmtId="44" fontId="3" fillId="2" borderId="42" xfId="0" applyNumberFormat="1" applyFont="1" applyFill="1" applyBorder="1" applyAlignment="1">
      <alignment vertical="center" wrapText="1"/>
    </xf>
    <xf numFmtId="44" fontId="0" fillId="0" borderId="51" xfId="0" applyNumberFormat="1" applyBorder="1"/>
    <xf numFmtId="0" fontId="2" fillId="6" borderId="94" xfId="0" applyFont="1" applyFill="1" applyBorder="1" applyAlignment="1">
      <alignment horizontal="center" vertical="center"/>
    </xf>
    <xf numFmtId="0" fontId="2" fillId="6" borderId="95" xfId="0" applyFont="1" applyFill="1" applyBorder="1" applyAlignment="1">
      <alignment horizontal="center" vertical="center"/>
    </xf>
    <xf numFmtId="164" fontId="3" fillId="0" borderId="4" xfId="0" applyNumberFormat="1" applyFont="1" applyBorder="1" applyAlignment="1" applyProtection="1">
      <alignment vertical="center" wrapText="1"/>
      <protection locked="0"/>
    </xf>
    <xf numFmtId="164" fontId="3" fillId="0" borderId="59" xfId="0" applyNumberFormat="1" applyFont="1" applyBorder="1" applyAlignment="1" applyProtection="1">
      <alignment vertical="center" wrapText="1"/>
      <protection locked="0"/>
    </xf>
    <xf numFmtId="0" fontId="2" fillId="6" borderId="5" xfId="0" applyFont="1" applyFill="1" applyBorder="1" applyAlignment="1">
      <alignment horizontal="center" vertical="center" wrapText="1"/>
    </xf>
    <xf numFmtId="8" fontId="3" fillId="3" borderId="0" xfId="0" applyNumberFormat="1" applyFont="1" applyFill="1" applyBorder="1" applyAlignment="1">
      <alignment horizontal="center" vertical="center" wrapText="1"/>
    </xf>
    <xf numFmtId="44" fontId="3" fillId="3" borderId="47" xfId="0" applyNumberFormat="1" applyFont="1" applyFill="1" applyBorder="1" applyAlignment="1">
      <alignment horizontal="center" vertical="center"/>
    </xf>
    <xf numFmtId="0" fontId="3" fillId="3" borderId="56" xfId="0" applyFont="1" applyFill="1" applyBorder="1" applyAlignment="1">
      <alignment horizontal="center" vertical="center"/>
    </xf>
    <xf numFmtId="8" fontId="3" fillId="3" borderId="55" xfId="0" applyNumberFormat="1" applyFont="1" applyFill="1" applyBorder="1" applyAlignment="1">
      <alignment horizontal="center" vertical="center" wrapText="1"/>
    </xf>
    <xf numFmtId="8" fontId="3" fillId="3" borderId="96" xfId="0" applyNumberFormat="1" applyFont="1" applyFill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44" fontId="8" fillId="0" borderId="97" xfId="0" applyNumberFormat="1" applyFont="1" applyBorder="1" applyAlignment="1">
      <alignment horizontal="center" vertical="center" wrapText="1"/>
    </xf>
    <xf numFmtId="44" fontId="3" fillId="2" borderId="98" xfId="0" applyNumberFormat="1" applyFont="1" applyFill="1" applyBorder="1" applyAlignment="1">
      <alignment horizontal="center" vertical="center" wrapText="1"/>
    </xf>
    <xf numFmtId="44" fontId="13" fillId="6" borderId="62" xfId="0" applyNumberFormat="1" applyFont="1" applyFill="1" applyBorder="1" applyAlignment="1">
      <alignment vertical="center" wrapText="1"/>
    </xf>
    <xf numFmtId="0" fontId="3" fillId="3" borderId="101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3" fillId="6" borderId="83" xfId="0" applyFont="1" applyFill="1" applyBorder="1" applyAlignment="1">
      <alignment horizontal="center" vertical="center" wrapText="1"/>
    </xf>
    <xf numFmtId="0" fontId="3" fillId="6" borderId="55" xfId="0" applyFont="1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/>
    </xf>
    <xf numFmtId="8" fontId="3" fillId="6" borderId="55" xfId="0" applyNumberFormat="1" applyFont="1" applyFill="1" applyBorder="1" applyAlignment="1">
      <alignment horizontal="center" vertical="center" wrapText="1"/>
    </xf>
    <xf numFmtId="8" fontId="3" fillId="6" borderId="47" xfId="0" applyNumberFormat="1" applyFont="1" applyFill="1" applyBorder="1" applyAlignment="1">
      <alignment horizontal="center" vertical="center" wrapText="1"/>
    </xf>
    <xf numFmtId="44" fontId="3" fillId="3" borderId="46" xfId="0" applyNumberFormat="1" applyFont="1" applyFill="1" applyBorder="1" applyAlignment="1" applyProtection="1">
      <alignment horizontal="center" vertical="center" wrapText="1"/>
    </xf>
    <xf numFmtId="2" fontId="0" fillId="0" borderId="0" xfId="0" applyNumberFormat="1"/>
    <xf numFmtId="164" fontId="12" fillId="0" borderId="1" xfId="0" applyNumberFormat="1" applyFont="1" applyBorder="1" applyAlignment="1" applyProtection="1">
      <alignment vertical="center" wrapText="1"/>
      <protection locked="0"/>
    </xf>
    <xf numFmtId="44" fontId="1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5" borderId="76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65" xfId="0" applyFont="1" applyFill="1" applyBorder="1" applyAlignment="1">
      <alignment horizontal="center" vertical="center" wrapText="1"/>
    </xf>
    <xf numFmtId="0" fontId="3" fillId="5" borderId="5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9" fillId="3" borderId="55" xfId="0" applyFont="1" applyFill="1" applyBorder="1" applyAlignment="1">
      <alignment horizontal="center" vertical="center" wrapText="1"/>
    </xf>
    <xf numFmtId="0" fontId="9" fillId="3" borderId="56" xfId="0" applyFont="1" applyFill="1" applyBorder="1" applyAlignment="1">
      <alignment horizontal="center" vertical="center" wrapText="1"/>
    </xf>
    <xf numFmtId="0" fontId="2" fillId="5" borderId="64" xfId="0" applyFont="1" applyFill="1" applyBorder="1" applyAlignment="1">
      <alignment horizontal="center" vertical="center" wrapText="1"/>
    </xf>
    <xf numFmtId="0" fontId="2" fillId="5" borderId="38" xfId="0" applyFont="1" applyFill="1" applyBorder="1" applyAlignment="1">
      <alignment horizontal="center" vertical="center" wrapText="1"/>
    </xf>
    <xf numFmtId="0" fontId="2" fillId="5" borderId="6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71" xfId="0" applyFont="1" applyFill="1" applyBorder="1" applyAlignment="1">
      <alignment horizontal="center" vertical="center" wrapText="1"/>
    </xf>
    <xf numFmtId="0" fontId="2" fillId="5" borderId="57" xfId="0" applyFont="1" applyFill="1" applyBorder="1" applyAlignment="1">
      <alignment horizontal="center" vertical="center" wrapText="1"/>
    </xf>
    <xf numFmtId="0" fontId="2" fillId="5" borderId="72" xfId="0" applyFont="1" applyFill="1" applyBorder="1" applyAlignment="1">
      <alignment horizontal="center" vertical="center" wrapText="1"/>
    </xf>
    <xf numFmtId="0" fontId="2" fillId="5" borderId="68" xfId="0" applyFont="1" applyFill="1" applyBorder="1" applyAlignment="1">
      <alignment horizontal="center" vertical="center" wrapText="1"/>
    </xf>
    <xf numFmtId="0" fontId="2" fillId="5" borderId="60" xfId="0" applyFont="1" applyFill="1" applyBorder="1" applyAlignment="1">
      <alignment horizontal="center" vertical="center" wrapText="1"/>
    </xf>
    <xf numFmtId="0" fontId="2" fillId="5" borderId="59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32" xfId="0" applyFont="1" applyFill="1" applyBorder="1" applyAlignment="1">
      <alignment horizontal="center" vertical="center" wrapText="1"/>
    </xf>
    <xf numFmtId="0" fontId="2" fillId="5" borderId="84" xfId="0" applyFont="1" applyFill="1" applyBorder="1" applyAlignment="1">
      <alignment horizontal="center" vertical="center" wrapText="1"/>
    </xf>
    <xf numFmtId="0" fontId="2" fillId="5" borderId="85" xfId="0" applyFont="1" applyFill="1" applyBorder="1" applyAlignment="1">
      <alignment horizontal="center" vertical="center" wrapText="1"/>
    </xf>
    <xf numFmtId="0" fontId="2" fillId="5" borderId="86" xfId="0" applyFont="1" applyFill="1" applyBorder="1" applyAlignment="1">
      <alignment horizontal="center" vertical="center" wrapText="1"/>
    </xf>
    <xf numFmtId="0" fontId="2" fillId="5" borderId="84" xfId="0" applyFont="1" applyFill="1" applyBorder="1" applyAlignment="1">
      <alignment horizontal="center" vertical="center"/>
    </xf>
    <xf numFmtId="0" fontId="2" fillId="5" borderId="85" xfId="0" applyFont="1" applyFill="1" applyBorder="1" applyAlignment="1">
      <alignment horizontal="center" vertical="center"/>
    </xf>
    <xf numFmtId="0" fontId="2" fillId="5" borderId="86" xfId="0" applyFont="1" applyFill="1" applyBorder="1" applyAlignment="1">
      <alignment horizontal="center" vertical="center"/>
    </xf>
    <xf numFmtId="0" fontId="3" fillId="5" borderId="77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 wrapText="1"/>
    </xf>
    <xf numFmtId="0" fontId="3" fillId="5" borderId="78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/>
    </xf>
    <xf numFmtId="0" fontId="3" fillId="5" borderId="40" xfId="0" applyFont="1" applyFill="1" applyBorder="1" applyAlignment="1">
      <alignment horizontal="center" vertical="center" wrapText="1"/>
    </xf>
    <xf numFmtId="0" fontId="3" fillId="5" borderId="41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91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93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58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92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4" fillId="4" borderId="28" xfId="0" applyFont="1" applyFill="1" applyBorder="1" applyAlignment="1">
      <alignment vertical="center"/>
    </xf>
    <xf numFmtId="0" fontId="2" fillId="5" borderId="61" xfId="0" applyFont="1" applyFill="1" applyBorder="1" applyAlignment="1">
      <alignment horizontal="center" vertical="center"/>
    </xf>
    <xf numFmtId="0" fontId="2" fillId="5" borderId="55" xfId="0" applyFont="1" applyFill="1" applyBorder="1" applyAlignment="1">
      <alignment horizontal="center" vertical="center"/>
    </xf>
    <xf numFmtId="0" fontId="2" fillId="5" borderId="36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/>
    </xf>
    <xf numFmtId="0" fontId="3" fillId="0" borderId="87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1" fillId="0" borderId="89" xfId="0" applyFont="1" applyBorder="1" applyAlignment="1" applyProtection="1">
      <alignment horizontal="center" vertical="center" wrapText="1"/>
      <protection locked="0"/>
    </xf>
    <xf numFmtId="0" fontId="11" fillId="0" borderId="90" xfId="0" applyFont="1" applyBorder="1" applyAlignment="1" applyProtection="1">
      <alignment horizontal="center" vertical="center" wrapText="1"/>
      <protection locked="0"/>
    </xf>
    <xf numFmtId="0" fontId="13" fillId="8" borderId="99" xfId="0" applyFont="1" applyFill="1" applyBorder="1" applyAlignment="1">
      <alignment horizontal="center" vertical="center" wrapText="1"/>
    </xf>
    <xf numFmtId="0" fontId="13" fillId="8" borderId="55" xfId="0" applyFont="1" applyFill="1" applyBorder="1" applyAlignment="1">
      <alignment horizontal="center" vertical="center" wrapText="1"/>
    </xf>
    <xf numFmtId="0" fontId="13" fillId="8" borderId="100" xfId="0" applyFont="1" applyFill="1" applyBorder="1" applyAlignment="1">
      <alignment horizontal="center" vertical="center" wrapText="1"/>
    </xf>
    <xf numFmtId="0" fontId="3" fillId="4" borderId="3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5" borderId="109" xfId="0" applyFont="1" applyFill="1" applyBorder="1" applyAlignment="1">
      <alignment horizontal="center" vertical="center" wrapText="1"/>
    </xf>
    <xf numFmtId="0" fontId="3" fillId="5" borderId="105" xfId="0" applyFont="1" applyFill="1" applyBorder="1" applyAlignment="1">
      <alignment horizontal="center" vertical="center" wrapText="1"/>
    </xf>
    <xf numFmtId="0" fontId="3" fillId="3" borderId="106" xfId="0" applyFont="1" applyFill="1" applyBorder="1" applyAlignment="1">
      <alignment horizontal="center" vertical="center"/>
    </xf>
    <xf numFmtId="0" fontId="3" fillId="3" borderId="107" xfId="0" applyFont="1" applyFill="1" applyBorder="1" applyAlignment="1">
      <alignment horizontal="center" vertical="center"/>
    </xf>
    <xf numFmtId="0" fontId="3" fillId="3" borderId="108" xfId="0" applyFont="1" applyFill="1" applyBorder="1" applyAlignment="1">
      <alignment horizontal="center" vertical="center"/>
    </xf>
    <xf numFmtId="0" fontId="3" fillId="0" borderId="33" xfId="0" applyFont="1" applyBorder="1" applyAlignment="1" applyProtection="1">
      <alignment horizontal="left" vertical="center" wrapText="1"/>
      <protection locked="0"/>
    </xf>
    <xf numFmtId="0" fontId="3" fillId="0" borderId="34" xfId="0" applyFont="1" applyBorder="1" applyAlignment="1" applyProtection="1">
      <alignment horizontal="left" vertical="center" wrapText="1"/>
      <protection locked="0"/>
    </xf>
    <xf numFmtId="0" fontId="3" fillId="4" borderId="110" xfId="0" applyFont="1" applyFill="1" applyBorder="1" applyAlignment="1">
      <alignment horizontal="center" vertical="center"/>
    </xf>
    <xf numFmtId="0" fontId="3" fillId="4" borderId="111" xfId="0" applyFont="1" applyFill="1" applyBorder="1" applyAlignment="1">
      <alignment horizontal="center" vertical="center"/>
    </xf>
    <xf numFmtId="0" fontId="3" fillId="4" borderId="112" xfId="0" applyFont="1" applyFill="1" applyBorder="1" applyAlignment="1">
      <alignment horizontal="center" vertical="center"/>
    </xf>
    <xf numFmtId="0" fontId="3" fillId="3" borderId="103" xfId="0" applyFont="1" applyFill="1" applyBorder="1" applyAlignment="1">
      <alignment horizontal="center" vertical="center"/>
    </xf>
    <xf numFmtId="0" fontId="3" fillId="3" borderId="104" xfId="0" applyFont="1" applyFill="1" applyBorder="1" applyAlignment="1">
      <alignment horizontal="center" vertical="center"/>
    </xf>
    <xf numFmtId="0" fontId="3" fillId="3" borderId="102" xfId="0" applyFont="1" applyFill="1" applyBorder="1" applyAlignment="1">
      <alignment horizontal="center" vertical="center"/>
    </xf>
    <xf numFmtId="164" fontId="13" fillId="0" borderId="40" xfId="0" applyNumberFormat="1" applyFont="1" applyBorder="1" applyAlignment="1" applyProtection="1">
      <alignment horizontal="center" vertical="center" wrapText="1"/>
      <protection locked="0"/>
    </xf>
    <xf numFmtId="164" fontId="13" fillId="0" borderId="41" xfId="0" applyNumberFormat="1" applyFont="1" applyBorder="1" applyAlignment="1" applyProtection="1">
      <alignment horizontal="center" vertical="center" wrapText="1"/>
      <protection locked="0"/>
    </xf>
    <xf numFmtId="164" fontId="13" fillId="0" borderId="42" xfId="0" applyNumberFormat="1" applyFont="1" applyBorder="1" applyAlignment="1" applyProtection="1">
      <alignment horizontal="center" vertical="center" wrapText="1"/>
      <protection locked="0"/>
    </xf>
    <xf numFmtId="164" fontId="13" fillId="0" borderId="63" xfId="0" applyNumberFormat="1" applyFont="1" applyBorder="1" applyAlignment="1" applyProtection="1">
      <alignment horizontal="center" vertical="center" wrapText="1"/>
      <protection locked="0"/>
    </xf>
    <xf numFmtId="164" fontId="13" fillId="0" borderId="44" xfId="0" applyNumberFormat="1" applyFont="1" applyBorder="1" applyAlignment="1" applyProtection="1">
      <alignment horizontal="center" vertical="center" wrapText="1"/>
      <protection locked="0"/>
    </xf>
    <xf numFmtId="164" fontId="13" fillId="0" borderId="45" xfId="0" applyNumberFormat="1" applyFont="1" applyBorder="1" applyAlignment="1" applyProtection="1">
      <alignment horizontal="center" vertical="center" wrapText="1"/>
      <protection locked="0"/>
    </xf>
    <xf numFmtId="164" fontId="13" fillId="3" borderId="61" xfId="0" applyNumberFormat="1" applyFont="1" applyFill="1" applyBorder="1" applyAlignment="1" applyProtection="1">
      <alignment horizontal="center" vertical="center" wrapText="1"/>
      <protection locked="0"/>
    </xf>
    <xf numFmtId="164" fontId="13" fillId="3" borderId="53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83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</cellXfs>
  <cellStyles count="3">
    <cellStyle name="Ênfase4" xfId="2" builtinId="41"/>
    <cellStyle name="Normal" xfId="0" builtinId="0"/>
    <cellStyle name="Porcentagem" xfId="1" builtinId="5"/>
  </cellStyles>
  <dxfs count="21"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9999"/>
      <color rgb="FFFFCCFF"/>
      <color rgb="FFFF99CC"/>
      <color rgb="FF33CCCC"/>
      <color rgb="FF5EECD1"/>
      <color rgb="FF1ADAB5"/>
      <color rgb="FFE7E6E6"/>
      <color rgb="FFFFFFFF"/>
      <color rgb="FFFF33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"/>
  <sheetViews>
    <sheetView showGridLines="0" tabSelected="1" topLeftCell="I1" zoomScale="70" zoomScaleNormal="70" workbookViewId="0">
      <selection activeCell="L36" sqref="L36"/>
    </sheetView>
  </sheetViews>
  <sheetFormatPr defaultRowHeight="15" x14ac:dyDescent="0.25"/>
  <cols>
    <col min="1" max="1" width="27.7109375" customWidth="1"/>
    <col min="2" max="2" width="45.28515625" bestFit="1" customWidth="1"/>
    <col min="3" max="3" width="33.5703125" customWidth="1"/>
    <col min="4" max="4" width="26.140625" customWidth="1"/>
    <col min="5" max="5" width="20.140625" customWidth="1"/>
    <col min="6" max="6" width="27.7109375" style="35" customWidth="1"/>
    <col min="7" max="7" width="26" customWidth="1"/>
    <col min="8" max="8" width="26.85546875" customWidth="1"/>
    <col min="9" max="9" width="30.140625" customWidth="1"/>
    <col min="10" max="10" width="22.42578125" customWidth="1"/>
    <col min="11" max="11" width="32.5703125" customWidth="1"/>
    <col min="12" max="12" width="30.5703125" customWidth="1"/>
    <col min="13" max="13" width="27.7109375" customWidth="1"/>
    <col min="14" max="14" width="32.5703125" customWidth="1"/>
    <col min="15" max="15" width="30.85546875" customWidth="1"/>
    <col min="16" max="16" width="33.7109375" customWidth="1"/>
    <col min="17" max="17" width="37.85546875" customWidth="1"/>
    <col min="18" max="18" width="16.42578125" customWidth="1"/>
    <col min="19" max="19" width="15.42578125" bestFit="1" customWidth="1"/>
    <col min="20" max="20" width="14.5703125" bestFit="1" customWidth="1"/>
  </cols>
  <sheetData>
    <row r="1" spans="1:19" ht="43.5" customHeight="1" x14ac:dyDescent="0.25">
      <c r="A1" s="154" t="s">
        <v>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</row>
    <row r="2" spans="1:19" ht="21" x14ac:dyDescent="0.25">
      <c r="A2" s="154" t="s">
        <v>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</row>
    <row r="3" spans="1:19" ht="21" x14ac:dyDescent="0.25">
      <c r="A3" s="154" t="s">
        <v>34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</row>
    <row r="4" spans="1:19" ht="13.5" customHeight="1" x14ac:dyDescent="0.25">
      <c r="A4" s="154" t="s">
        <v>35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</row>
    <row r="5" spans="1:19" ht="30" customHeight="1" x14ac:dyDescent="0.25">
      <c r="A5" s="154" t="s">
        <v>24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</row>
    <row r="6" spans="1:19" hidden="1" x14ac:dyDescent="0.25">
      <c r="A6" s="1"/>
      <c r="B6" s="2"/>
      <c r="C6" s="2"/>
      <c r="D6" s="2"/>
      <c r="E6" s="2"/>
      <c r="F6" s="33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9" ht="32.25" customHeight="1" x14ac:dyDescent="0.25">
      <c r="A7" s="3"/>
      <c r="B7" s="3"/>
      <c r="C7" s="3"/>
      <c r="D7" s="3"/>
      <c r="E7" s="3"/>
      <c r="F7" s="34"/>
      <c r="G7" s="3"/>
      <c r="H7" s="3"/>
      <c r="I7" s="3"/>
      <c r="J7" s="3"/>
      <c r="K7" s="3"/>
      <c r="L7" s="3"/>
      <c r="M7" s="3"/>
      <c r="N7" s="3"/>
      <c r="O7" s="3"/>
      <c r="P7" s="3"/>
      <c r="Q7" s="4">
        <f ca="1">NOW()</f>
        <v>45902.605045254626</v>
      </c>
    </row>
    <row r="8" spans="1:19" ht="12" customHeight="1" thickBot="1" x14ac:dyDescent="0.3">
      <c r="A8" s="5"/>
      <c r="B8" s="2"/>
      <c r="C8" s="2"/>
      <c r="D8" s="2"/>
      <c r="E8" s="2"/>
      <c r="F8" s="33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9" ht="64.5" customHeight="1" thickTop="1" thickBot="1" x14ac:dyDescent="0.3">
      <c r="A9" s="169" t="s">
        <v>31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1"/>
    </row>
    <row r="10" spans="1:19" ht="80.25" customHeight="1" thickTop="1" thickBot="1" x14ac:dyDescent="0.3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16"/>
      <c r="M10" s="16"/>
      <c r="N10" s="16"/>
      <c r="O10" s="7"/>
      <c r="P10" s="16"/>
      <c r="Q10" s="69"/>
    </row>
    <row r="11" spans="1:19" ht="57" customHeight="1" x14ac:dyDescent="0.25">
      <c r="A11" s="137" t="s">
        <v>33</v>
      </c>
      <c r="B11" s="138"/>
      <c r="C11" s="141" t="s">
        <v>26</v>
      </c>
      <c r="D11" s="142"/>
      <c r="E11" s="142"/>
      <c r="F11" s="142"/>
      <c r="G11" s="142"/>
      <c r="H11" s="142"/>
      <c r="I11" s="142"/>
      <c r="J11" s="142"/>
      <c r="K11" s="142"/>
      <c r="L11" s="138"/>
      <c r="M11" s="172" t="s">
        <v>14</v>
      </c>
      <c r="N11" s="173"/>
      <c r="O11" s="173"/>
      <c r="P11" s="127" t="s">
        <v>46</v>
      </c>
      <c r="Q11" s="130" t="s">
        <v>47</v>
      </c>
      <c r="S11" s="85"/>
    </row>
    <row r="12" spans="1:19" ht="27.75" customHeight="1" thickBot="1" x14ac:dyDescent="0.3">
      <c r="A12" s="139"/>
      <c r="B12" s="140"/>
      <c r="C12" s="143" t="s">
        <v>25</v>
      </c>
      <c r="D12" s="131"/>
      <c r="E12" s="131"/>
      <c r="F12" s="144"/>
      <c r="G12" s="145" t="s">
        <v>53</v>
      </c>
      <c r="H12" s="146"/>
      <c r="I12" s="147"/>
      <c r="J12" s="148" t="s">
        <v>54</v>
      </c>
      <c r="K12" s="149"/>
      <c r="L12" s="150"/>
      <c r="M12" s="174"/>
      <c r="N12" s="175"/>
      <c r="O12" s="176"/>
      <c r="P12" s="128"/>
      <c r="Q12" s="130"/>
    </row>
    <row r="13" spans="1:19" ht="51.75" customHeight="1" thickTop="1" thickBot="1" x14ac:dyDescent="0.3">
      <c r="A13" s="72"/>
      <c r="B13" s="72"/>
      <c r="C13" s="72"/>
      <c r="D13" s="72"/>
      <c r="E13" s="72"/>
      <c r="F13" s="72"/>
      <c r="G13" s="8"/>
      <c r="H13" s="72"/>
      <c r="I13" s="8"/>
      <c r="J13" s="7"/>
      <c r="K13" s="94"/>
      <c r="L13" s="95"/>
      <c r="M13" s="50"/>
      <c r="N13" s="98"/>
      <c r="O13" s="49"/>
      <c r="P13" s="128"/>
      <c r="Q13" s="130"/>
    </row>
    <row r="14" spans="1:19" ht="28.5" customHeight="1" x14ac:dyDescent="0.25">
      <c r="A14" s="161" t="s">
        <v>20</v>
      </c>
      <c r="B14" s="163" t="s">
        <v>1</v>
      </c>
      <c r="C14" s="166" t="s">
        <v>44</v>
      </c>
      <c r="D14" s="122" t="s">
        <v>60</v>
      </c>
      <c r="E14" s="122" t="s">
        <v>45</v>
      </c>
      <c r="F14" s="151" t="s">
        <v>61</v>
      </c>
      <c r="G14" s="155" t="s">
        <v>62</v>
      </c>
      <c r="H14" s="158" t="s">
        <v>58</v>
      </c>
      <c r="I14" s="151" t="s">
        <v>63</v>
      </c>
      <c r="J14" s="119" t="s">
        <v>64</v>
      </c>
      <c r="K14" s="123" t="s">
        <v>59</v>
      </c>
      <c r="L14" s="151" t="s">
        <v>65</v>
      </c>
      <c r="M14" s="127" t="s">
        <v>49</v>
      </c>
      <c r="N14" s="131" t="s">
        <v>50</v>
      </c>
      <c r="O14" s="134" t="s">
        <v>51</v>
      </c>
      <c r="P14" s="128"/>
      <c r="Q14" s="130"/>
    </row>
    <row r="15" spans="1:19" ht="29.25" customHeight="1" x14ac:dyDescent="0.25">
      <c r="A15" s="162"/>
      <c r="B15" s="164"/>
      <c r="C15" s="167"/>
      <c r="D15" s="123"/>
      <c r="E15" s="123"/>
      <c r="F15" s="152"/>
      <c r="G15" s="156"/>
      <c r="H15" s="159"/>
      <c r="I15" s="152"/>
      <c r="J15" s="120"/>
      <c r="K15" s="123"/>
      <c r="L15" s="152"/>
      <c r="M15" s="128"/>
      <c r="N15" s="132"/>
      <c r="O15" s="135"/>
      <c r="P15" s="128"/>
      <c r="Q15" s="130"/>
    </row>
    <row r="16" spans="1:19" ht="29.25" customHeight="1" thickBot="1" x14ac:dyDescent="0.3">
      <c r="A16" s="15" t="s">
        <v>0</v>
      </c>
      <c r="B16" s="165"/>
      <c r="C16" s="168"/>
      <c r="D16" s="124"/>
      <c r="E16" s="124"/>
      <c r="F16" s="153"/>
      <c r="G16" s="157"/>
      <c r="H16" s="160"/>
      <c r="I16" s="153"/>
      <c r="J16" s="121"/>
      <c r="K16" s="124"/>
      <c r="L16" s="153"/>
      <c r="M16" s="129"/>
      <c r="N16" s="133"/>
      <c r="O16" s="136"/>
      <c r="P16" s="129"/>
      <c r="Q16" s="130"/>
    </row>
    <row r="17" spans="1:20" ht="54" customHeight="1" x14ac:dyDescent="0.25">
      <c r="A17" s="182" t="s">
        <v>5</v>
      </c>
      <c r="B17" s="12" t="s">
        <v>6</v>
      </c>
      <c r="C17" s="22">
        <v>5</v>
      </c>
      <c r="D17" s="13">
        <f>C17*24</f>
        <v>120</v>
      </c>
      <c r="E17" s="25">
        <v>120</v>
      </c>
      <c r="F17" s="14">
        <f>E17*24</f>
        <v>2880</v>
      </c>
      <c r="G17" s="73">
        <f>C17*24</f>
        <v>120</v>
      </c>
      <c r="H17" s="25">
        <v>140</v>
      </c>
      <c r="I17" s="74">
        <f>H17*24</f>
        <v>3360</v>
      </c>
      <c r="J17" s="13">
        <f>C17*24</f>
        <v>120</v>
      </c>
      <c r="K17" s="25">
        <v>90</v>
      </c>
      <c r="L17" s="14">
        <f>K17*24</f>
        <v>2160</v>
      </c>
      <c r="M17" s="63">
        <f>21.49*5</f>
        <v>107.44999999999999</v>
      </c>
      <c r="N17" s="37">
        <f>20*5</f>
        <v>100</v>
      </c>
      <c r="O17" s="48">
        <f>12*5</f>
        <v>60</v>
      </c>
      <c r="P17" s="70">
        <f>AVERAGE(E17,H17,M17,N17)</f>
        <v>116.8625</v>
      </c>
      <c r="Q17" s="71">
        <f>P17*24</f>
        <v>2804.7</v>
      </c>
      <c r="R17" s="85"/>
      <c r="S17" s="85"/>
    </row>
    <row r="18" spans="1:20" ht="83.25" customHeight="1" x14ac:dyDescent="0.25">
      <c r="A18" s="180"/>
      <c r="B18" s="12" t="s">
        <v>2</v>
      </c>
      <c r="C18" s="177" t="s">
        <v>13</v>
      </c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9"/>
      <c r="S18" s="85"/>
    </row>
    <row r="19" spans="1:20" ht="29.25" customHeight="1" thickBot="1" x14ac:dyDescent="0.3">
      <c r="A19" s="180"/>
      <c r="B19" s="12" t="s">
        <v>16</v>
      </c>
      <c r="C19" s="22">
        <v>5</v>
      </c>
      <c r="D19" s="13">
        <f>C19*24</f>
        <v>120</v>
      </c>
      <c r="E19" s="25">
        <v>120</v>
      </c>
      <c r="F19" s="14">
        <f>E19*24</f>
        <v>2880</v>
      </c>
      <c r="G19" s="73">
        <f t="shared" ref="G19:G25" si="0">C19*24</f>
        <v>120</v>
      </c>
      <c r="H19" s="25">
        <v>150</v>
      </c>
      <c r="I19" s="74">
        <f t="shared" ref="I19:I25" si="1">H19*24</f>
        <v>3600</v>
      </c>
      <c r="J19" s="36">
        <f>C19*24</f>
        <v>120</v>
      </c>
      <c r="K19" s="118">
        <v>225</v>
      </c>
      <c r="L19" s="14">
        <f t="shared" ref="L19:L25" si="2">K19*24</f>
        <v>5400</v>
      </c>
      <c r="M19" s="37">
        <f>21.9*5</f>
        <v>109.5</v>
      </c>
      <c r="N19" s="64">
        <f>19*5</f>
        <v>95</v>
      </c>
      <c r="O19" s="37">
        <f>15*5</f>
        <v>75</v>
      </c>
      <c r="P19" s="52">
        <f>AVERAGE(E19,H19,M19)</f>
        <v>126.5</v>
      </c>
      <c r="Q19" s="51">
        <f>P19*24</f>
        <v>3036</v>
      </c>
      <c r="R19" s="85"/>
      <c r="S19" s="85"/>
    </row>
    <row r="20" spans="1:20" ht="25.5" customHeight="1" thickBot="1" x14ac:dyDescent="0.3">
      <c r="A20" s="180"/>
      <c r="B20" s="12" t="s">
        <v>3</v>
      </c>
      <c r="C20" s="22">
        <v>4</v>
      </c>
      <c r="D20" s="13">
        <f t="shared" ref="D20:D25" si="3">C20*24</f>
        <v>96</v>
      </c>
      <c r="E20" s="25">
        <v>140</v>
      </c>
      <c r="F20" s="14">
        <f>E20*24</f>
        <v>3360</v>
      </c>
      <c r="G20" s="73">
        <f t="shared" si="0"/>
        <v>96</v>
      </c>
      <c r="H20" s="25">
        <v>140</v>
      </c>
      <c r="I20" s="74">
        <f t="shared" si="1"/>
        <v>3360</v>
      </c>
      <c r="J20" s="36">
        <f t="shared" ref="J20:J25" si="4">C20*24</f>
        <v>96</v>
      </c>
      <c r="K20" s="25">
        <v>104</v>
      </c>
      <c r="L20" s="14">
        <f t="shared" si="2"/>
        <v>2496</v>
      </c>
      <c r="M20" s="117">
        <f>22.31*4</f>
        <v>89.24</v>
      </c>
      <c r="N20" s="64">
        <f>23*4</f>
        <v>92</v>
      </c>
      <c r="O20" s="117">
        <f>10.43*4</f>
        <v>41.72</v>
      </c>
      <c r="P20" s="53">
        <f>AVERAGE(H20,E20,K20,N20)</f>
        <v>119</v>
      </c>
      <c r="Q20" s="51">
        <f>P20*24</f>
        <v>2856</v>
      </c>
      <c r="R20" s="85"/>
      <c r="S20" s="85"/>
      <c r="T20" s="85"/>
    </row>
    <row r="21" spans="1:20" ht="20.25" customHeight="1" thickBot="1" x14ac:dyDescent="0.3">
      <c r="A21" s="180"/>
      <c r="B21" s="12" t="s">
        <v>30</v>
      </c>
      <c r="C21" s="22">
        <v>5</v>
      </c>
      <c r="D21" s="13">
        <f t="shared" si="3"/>
        <v>120</v>
      </c>
      <c r="E21" s="25">
        <v>119.5</v>
      </c>
      <c r="F21" s="14">
        <f t="shared" ref="F21:F25" si="5">E21*24</f>
        <v>2868</v>
      </c>
      <c r="G21" s="73">
        <f t="shared" si="0"/>
        <v>120</v>
      </c>
      <c r="H21" s="25">
        <v>150</v>
      </c>
      <c r="I21" s="74">
        <f t="shared" si="1"/>
        <v>3600</v>
      </c>
      <c r="J21" s="36">
        <f t="shared" si="4"/>
        <v>120</v>
      </c>
      <c r="K21" s="25">
        <v>160</v>
      </c>
      <c r="L21" s="14">
        <f t="shared" si="2"/>
        <v>3840</v>
      </c>
      <c r="M21" s="37">
        <f>21.37*5</f>
        <v>106.85000000000001</v>
      </c>
      <c r="N21" s="65">
        <f>22.5*5</f>
        <v>112.5</v>
      </c>
      <c r="O21" s="37">
        <f>9*5</f>
        <v>45</v>
      </c>
      <c r="P21" s="54">
        <f>AVERAGE(E21,H21,K21,)</f>
        <v>107.375</v>
      </c>
      <c r="Q21" s="43">
        <f t="shared" ref="Q21:Q25" si="6">P21*24</f>
        <v>2577</v>
      </c>
      <c r="R21" s="85"/>
      <c r="S21" s="85"/>
    </row>
    <row r="22" spans="1:20" ht="20.25" customHeight="1" thickBot="1" x14ac:dyDescent="0.3">
      <c r="A22" s="181"/>
      <c r="B22" s="11" t="s">
        <v>4</v>
      </c>
      <c r="C22" s="23">
        <v>4</v>
      </c>
      <c r="D22" s="13">
        <f t="shared" si="3"/>
        <v>96</v>
      </c>
      <c r="E22" s="25">
        <v>140</v>
      </c>
      <c r="F22" s="14">
        <f t="shared" si="5"/>
        <v>3360</v>
      </c>
      <c r="G22" s="73">
        <f t="shared" si="0"/>
        <v>96</v>
      </c>
      <c r="H22" s="25">
        <v>180</v>
      </c>
      <c r="I22" s="74">
        <f t="shared" si="1"/>
        <v>4320</v>
      </c>
      <c r="J22" s="36">
        <f t="shared" si="4"/>
        <v>96</v>
      </c>
      <c r="K22" s="25">
        <v>160</v>
      </c>
      <c r="L22" s="14">
        <f t="shared" si="2"/>
        <v>3840</v>
      </c>
      <c r="M22" s="37">
        <f>24.73*4</f>
        <v>98.92</v>
      </c>
      <c r="N22" s="64">
        <f>24*4</f>
        <v>96</v>
      </c>
      <c r="O22" s="37">
        <f>12*4</f>
        <v>48</v>
      </c>
      <c r="P22" s="55">
        <f>AVERAGE(E22,H22,K22,)</f>
        <v>120</v>
      </c>
      <c r="Q22" s="43">
        <f t="shared" si="6"/>
        <v>2880</v>
      </c>
      <c r="R22" s="85"/>
      <c r="S22" s="85"/>
    </row>
    <row r="23" spans="1:20" ht="30.75" customHeight="1" thickBot="1" x14ac:dyDescent="0.3">
      <c r="A23" s="27"/>
      <c r="B23" s="11" t="s">
        <v>28</v>
      </c>
      <c r="C23" s="23">
        <v>2</v>
      </c>
      <c r="D23" s="13">
        <f t="shared" si="3"/>
        <v>48</v>
      </c>
      <c r="E23" s="25">
        <v>33.799999999999997</v>
      </c>
      <c r="F23" s="14">
        <f t="shared" si="5"/>
        <v>811.19999999999993</v>
      </c>
      <c r="G23" s="73">
        <f t="shared" si="0"/>
        <v>48</v>
      </c>
      <c r="H23" s="25">
        <v>40</v>
      </c>
      <c r="I23" s="74">
        <f t="shared" si="1"/>
        <v>960</v>
      </c>
      <c r="J23" s="36">
        <f t="shared" si="4"/>
        <v>48</v>
      </c>
      <c r="K23" s="25">
        <v>44</v>
      </c>
      <c r="L23" s="14">
        <f t="shared" si="2"/>
        <v>1056</v>
      </c>
      <c r="M23" s="37">
        <f>21.49*2</f>
        <v>42.98</v>
      </c>
      <c r="N23" s="64">
        <f>16*2</f>
        <v>32</v>
      </c>
      <c r="O23" s="37">
        <f>9.8*2</f>
        <v>19.600000000000001</v>
      </c>
      <c r="P23" s="53">
        <f>AVERAGE(H23,J23,M23)</f>
        <v>43.66</v>
      </c>
      <c r="Q23" s="51">
        <f t="shared" si="6"/>
        <v>1047.8399999999999</v>
      </c>
      <c r="R23" s="85"/>
      <c r="S23" s="85"/>
    </row>
    <row r="24" spans="1:20" ht="25.5" customHeight="1" thickBot="1" x14ac:dyDescent="0.3">
      <c r="A24" s="180" t="s">
        <v>27</v>
      </c>
      <c r="B24" s="11" t="s">
        <v>9</v>
      </c>
      <c r="C24" s="23">
        <v>2</v>
      </c>
      <c r="D24" s="13">
        <f t="shared" si="3"/>
        <v>48</v>
      </c>
      <c r="E24" s="25">
        <v>59.8</v>
      </c>
      <c r="F24" s="14">
        <f t="shared" si="5"/>
        <v>1435.1999999999998</v>
      </c>
      <c r="G24" s="73">
        <f t="shared" si="0"/>
        <v>48</v>
      </c>
      <c r="H24" s="25">
        <v>50</v>
      </c>
      <c r="I24" s="74">
        <f t="shared" si="1"/>
        <v>1200</v>
      </c>
      <c r="J24" s="36">
        <f t="shared" si="4"/>
        <v>48</v>
      </c>
      <c r="K24" s="25">
        <v>80</v>
      </c>
      <c r="L24" s="14">
        <f t="shared" si="2"/>
        <v>1920</v>
      </c>
      <c r="M24" s="37">
        <f>26.31*2</f>
        <v>52.62</v>
      </c>
      <c r="N24" s="64">
        <f>24*2</f>
        <v>48</v>
      </c>
      <c r="O24" s="37">
        <f>10*2</f>
        <v>20</v>
      </c>
      <c r="P24" s="53">
        <f>AVERAGE(E24,H24,K24)</f>
        <v>63.266666666666673</v>
      </c>
      <c r="Q24" s="51">
        <f t="shared" si="6"/>
        <v>1518.4</v>
      </c>
      <c r="R24" s="85"/>
      <c r="S24" s="85"/>
    </row>
    <row r="25" spans="1:20" ht="32.25" customHeight="1" x14ac:dyDescent="0.25">
      <c r="A25" s="181"/>
      <c r="B25" s="11" t="s">
        <v>10</v>
      </c>
      <c r="C25" s="23">
        <v>1</v>
      </c>
      <c r="D25" s="13">
        <f t="shared" si="3"/>
        <v>24</v>
      </c>
      <c r="E25" s="25">
        <v>15.9</v>
      </c>
      <c r="F25" s="14">
        <f t="shared" si="5"/>
        <v>381.6</v>
      </c>
      <c r="G25" s="73">
        <f t="shared" si="0"/>
        <v>24</v>
      </c>
      <c r="H25" s="25">
        <v>20</v>
      </c>
      <c r="I25" s="74">
        <f t="shared" si="1"/>
        <v>480</v>
      </c>
      <c r="J25" s="36">
        <f t="shared" si="4"/>
        <v>24</v>
      </c>
      <c r="K25" s="25">
        <v>20</v>
      </c>
      <c r="L25" s="14">
        <f t="shared" si="2"/>
        <v>480</v>
      </c>
      <c r="M25" s="37">
        <v>0</v>
      </c>
      <c r="N25" s="64"/>
      <c r="O25" s="37">
        <f>15</f>
        <v>15</v>
      </c>
      <c r="P25" s="53">
        <f>AVERAGE(E25,H25,K25,O25)</f>
        <v>17.725000000000001</v>
      </c>
      <c r="Q25" s="51">
        <f t="shared" si="6"/>
        <v>425.40000000000003</v>
      </c>
      <c r="R25" s="85"/>
      <c r="S25" s="85"/>
    </row>
    <row r="26" spans="1:20" ht="59.25" customHeight="1" x14ac:dyDescent="0.25">
      <c r="A26" s="182" t="s">
        <v>15</v>
      </c>
      <c r="B26" s="12" t="s">
        <v>18</v>
      </c>
      <c r="C26" s="177" t="s">
        <v>42</v>
      </c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9"/>
    </row>
    <row r="27" spans="1:20" ht="35.25" customHeight="1" thickBot="1" x14ac:dyDescent="0.3">
      <c r="A27" s="180"/>
      <c r="B27" s="11" t="s">
        <v>11</v>
      </c>
      <c r="C27" s="86">
        <v>1</v>
      </c>
      <c r="D27" s="13">
        <f>C27*24</f>
        <v>24</v>
      </c>
      <c r="E27" s="87">
        <v>459</v>
      </c>
      <c r="F27" s="88">
        <f>E27*24</f>
        <v>11016</v>
      </c>
      <c r="G27" s="73">
        <f>C27*24</f>
        <v>24</v>
      </c>
      <c r="H27" s="87">
        <v>380</v>
      </c>
      <c r="I27" s="89">
        <f>H27*24</f>
        <v>9120</v>
      </c>
      <c r="J27" s="13">
        <f>C27*24</f>
        <v>24</v>
      </c>
      <c r="K27" s="87">
        <v>375</v>
      </c>
      <c r="L27" s="88">
        <f>K27*24</f>
        <v>9000</v>
      </c>
      <c r="M27" s="90"/>
      <c r="N27" s="90"/>
      <c r="O27" s="90"/>
      <c r="P27" s="91">
        <f>AVERAGE(E27,H27,K27)</f>
        <v>404.66666666666669</v>
      </c>
      <c r="Q27" s="92">
        <f>P27*24</f>
        <v>9712</v>
      </c>
      <c r="R27" s="85"/>
      <c r="S27" s="85"/>
      <c r="T27" s="85"/>
    </row>
    <row r="28" spans="1:20" ht="38.25" customHeight="1" thickBot="1" x14ac:dyDescent="0.3">
      <c r="A28" s="180"/>
      <c r="B28" s="12" t="s">
        <v>12</v>
      </c>
      <c r="C28" s="22">
        <v>2</v>
      </c>
      <c r="D28" s="13">
        <f>C28*24</f>
        <v>48</v>
      </c>
      <c r="E28" s="25">
        <v>231.56</v>
      </c>
      <c r="F28" s="14">
        <f>E28*24</f>
        <v>5557.4400000000005</v>
      </c>
      <c r="G28" s="73">
        <f t="shared" ref="G28:G29" si="7">C28*24</f>
        <v>48</v>
      </c>
      <c r="H28" s="25">
        <v>200</v>
      </c>
      <c r="I28" s="74">
        <f>H28*24</f>
        <v>4800</v>
      </c>
      <c r="J28" s="13">
        <f t="shared" ref="J28:J30" si="8">C28*24</f>
        <v>48</v>
      </c>
      <c r="K28" s="25">
        <v>220</v>
      </c>
      <c r="L28" s="14">
        <f>K28*24</f>
        <v>5280</v>
      </c>
      <c r="M28" s="96"/>
      <c r="N28" s="37"/>
      <c r="O28" s="37"/>
      <c r="P28" s="66">
        <f>AVERAGE(E28,H28,K28)</f>
        <v>217.18666666666664</v>
      </c>
      <c r="Q28" s="44">
        <f t="shared" ref="Q28:Q30" si="9">P28*24</f>
        <v>5212.4799999999996</v>
      </c>
      <c r="R28" s="85"/>
      <c r="S28" s="85"/>
    </row>
    <row r="29" spans="1:20" ht="30.75" customHeight="1" thickBot="1" x14ac:dyDescent="0.3">
      <c r="A29" s="180"/>
      <c r="B29" s="11" t="s">
        <v>17</v>
      </c>
      <c r="C29" s="23">
        <v>1</v>
      </c>
      <c r="D29" s="13">
        <f>C29*24</f>
        <v>24</v>
      </c>
      <c r="E29" s="25">
        <v>15.9</v>
      </c>
      <c r="F29" s="14">
        <f>E29*24</f>
        <v>381.6</v>
      </c>
      <c r="G29" s="73">
        <f t="shared" si="7"/>
        <v>24</v>
      </c>
      <c r="H29" s="25">
        <v>20</v>
      </c>
      <c r="I29" s="74">
        <f>H29*24</f>
        <v>480</v>
      </c>
      <c r="J29" s="13">
        <f t="shared" si="8"/>
        <v>24</v>
      </c>
      <c r="K29" s="25">
        <v>25</v>
      </c>
      <c r="L29" s="14">
        <f>K29*24</f>
        <v>600</v>
      </c>
      <c r="M29" s="97"/>
      <c r="N29" s="37"/>
      <c r="O29" s="37"/>
      <c r="P29" s="66">
        <f>AVERAGE(E29,H29,K29)</f>
        <v>20.3</v>
      </c>
      <c r="Q29" s="44">
        <f t="shared" si="9"/>
        <v>487.20000000000005</v>
      </c>
      <c r="R29" s="85"/>
      <c r="S29" s="85"/>
    </row>
    <row r="30" spans="1:20" ht="33.75" customHeight="1" thickBot="1" x14ac:dyDescent="0.3">
      <c r="A30" s="180"/>
      <c r="B30" s="21" t="s">
        <v>29</v>
      </c>
      <c r="C30" s="24">
        <v>1</v>
      </c>
      <c r="D30" s="46">
        <f>C30*24</f>
        <v>24</v>
      </c>
      <c r="E30" s="26">
        <v>24</v>
      </c>
      <c r="F30" s="17">
        <f>E30*24</f>
        <v>576</v>
      </c>
      <c r="G30" s="104">
        <f>C30*24</f>
        <v>24</v>
      </c>
      <c r="H30" s="26">
        <v>20</v>
      </c>
      <c r="I30" s="105">
        <f>H30*24</f>
        <v>480</v>
      </c>
      <c r="J30" s="18">
        <f t="shared" si="8"/>
        <v>24</v>
      </c>
      <c r="K30" s="26">
        <v>28</v>
      </c>
      <c r="L30" s="17">
        <f>K30*24</f>
        <v>672</v>
      </c>
      <c r="M30" s="96"/>
      <c r="N30" s="96"/>
      <c r="O30" s="96"/>
      <c r="P30" s="106">
        <f>AVERAGE(E30,H30,K30)</f>
        <v>24</v>
      </c>
      <c r="Q30" s="47">
        <f t="shared" si="9"/>
        <v>576</v>
      </c>
      <c r="R30" s="85"/>
      <c r="S30" s="85"/>
    </row>
    <row r="31" spans="1:20" ht="46.5" customHeight="1" thickBot="1" x14ac:dyDescent="0.3">
      <c r="A31" s="185" t="s">
        <v>57</v>
      </c>
      <c r="B31" s="186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7"/>
      <c r="Q31" s="107">
        <f>SUM(Q17,Q19,Q20,Q21,Q22,Q23,Q24,Q25,Q27,Q28,Q29,Q30)</f>
        <v>33133.020000000004</v>
      </c>
      <c r="R31" s="85"/>
      <c r="S31" s="85"/>
    </row>
    <row r="32" spans="1:20" ht="15.75" customHeight="1" x14ac:dyDescent="0.25">
      <c r="A32" s="215" t="s">
        <v>21</v>
      </c>
      <c r="B32" s="163" t="s">
        <v>1</v>
      </c>
      <c r="C32" s="167" t="s">
        <v>55</v>
      </c>
      <c r="D32" s="123" t="s">
        <v>36</v>
      </c>
      <c r="E32" s="123" t="s">
        <v>37</v>
      </c>
      <c r="F32" s="212" t="s">
        <v>41</v>
      </c>
      <c r="G32" s="119" t="s">
        <v>38</v>
      </c>
      <c r="H32" s="122" t="s">
        <v>39</v>
      </c>
      <c r="I32" s="151" t="s">
        <v>41</v>
      </c>
      <c r="J32" s="122" t="s">
        <v>36</v>
      </c>
      <c r="K32" s="123" t="s">
        <v>40</v>
      </c>
      <c r="L32" s="163" t="s">
        <v>41</v>
      </c>
      <c r="M32" s="210">
        <v>0</v>
      </c>
      <c r="N32" s="204">
        <v>0</v>
      </c>
      <c r="O32" s="207">
        <v>0</v>
      </c>
      <c r="P32" s="183">
        <v>0</v>
      </c>
      <c r="Q32" s="39"/>
    </row>
    <row r="33" spans="1:19" x14ac:dyDescent="0.25">
      <c r="A33" s="215"/>
      <c r="B33" s="164"/>
      <c r="C33" s="167"/>
      <c r="D33" s="123"/>
      <c r="E33" s="123"/>
      <c r="F33" s="213"/>
      <c r="G33" s="120"/>
      <c r="H33" s="123"/>
      <c r="I33" s="152"/>
      <c r="J33" s="123"/>
      <c r="K33" s="123"/>
      <c r="L33" s="164"/>
      <c r="M33" s="211"/>
      <c r="N33" s="205"/>
      <c r="O33" s="208"/>
      <c r="P33" s="183"/>
      <c r="Q33" s="39"/>
    </row>
    <row r="34" spans="1:19" ht="45" customHeight="1" x14ac:dyDescent="0.25">
      <c r="A34" s="9" t="s">
        <v>0</v>
      </c>
      <c r="B34" s="165"/>
      <c r="C34" s="168"/>
      <c r="D34" s="124"/>
      <c r="E34" s="124"/>
      <c r="F34" s="214"/>
      <c r="G34" s="121"/>
      <c r="H34" s="124"/>
      <c r="I34" s="153"/>
      <c r="J34" s="124"/>
      <c r="K34" s="124"/>
      <c r="L34" s="165"/>
      <c r="M34" s="211"/>
      <c r="N34" s="205"/>
      <c r="O34" s="208"/>
      <c r="P34" s="183"/>
      <c r="Q34" s="39"/>
    </row>
    <row r="35" spans="1:19" ht="45" customHeight="1" thickBot="1" x14ac:dyDescent="0.3">
      <c r="A35" s="28"/>
      <c r="B35" s="32"/>
      <c r="C35" s="45" t="s">
        <v>56</v>
      </c>
      <c r="D35" s="29"/>
      <c r="E35" s="29"/>
      <c r="F35" s="32"/>
      <c r="G35" s="78"/>
      <c r="H35" s="29"/>
      <c r="I35" s="79"/>
      <c r="J35" s="29"/>
      <c r="K35" s="29"/>
      <c r="L35" s="31"/>
      <c r="M35" s="211"/>
      <c r="N35" s="206"/>
      <c r="O35" s="209"/>
      <c r="P35" s="184"/>
      <c r="Q35" s="39"/>
      <c r="S35" s="116"/>
    </row>
    <row r="36" spans="1:19" ht="37.5" customHeight="1" thickBot="1" x14ac:dyDescent="0.3">
      <c r="A36" s="30" t="s">
        <v>22</v>
      </c>
      <c r="B36" s="21" t="s">
        <v>23</v>
      </c>
      <c r="C36" s="24">
        <v>1</v>
      </c>
      <c r="D36" s="46">
        <f>C36*24</f>
        <v>24</v>
      </c>
      <c r="E36" s="26">
        <v>775</v>
      </c>
      <c r="F36" s="17">
        <f>E36*24</f>
        <v>18600</v>
      </c>
      <c r="G36" s="75">
        <f>C36*24</f>
        <v>24</v>
      </c>
      <c r="H36" s="76">
        <v>760</v>
      </c>
      <c r="I36" s="77">
        <f>H36*24</f>
        <v>18240</v>
      </c>
      <c r="J36" s="18">
        <f>C36*24</f>
        <v>24</v>
      </c>
      <c r="K36" s="26">
        <v>825</v>
      </c>
      <c r="L36" s="17">
        <f>K36*24</f>
        <v>19800</v>
      </c>
      <c r="M36" s="67"/>
      <c r="N36" s="68"/>
      <c r="O36" s="68"/>
      <c r="P36" s="115">
        <f>AVERAGE(E36,H36,K36)</f>
        <v>786.66666666666663</v>
      </c>
      <c r="Q36" s="56">
        <f>P36*24</f>
        <v>18880</v>
      </c>
      <c r="R36" s="85"/>
      <c r="S36" s="85"/>
    </row>
    <row r="37" spans="1:19" ht="37.5" customHeight="1" thickBot="1" x14ac:dyDescent="0.3">
      <c r="A37" s="126" t="s">
        <v>66</v>
      </c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57"/>
      <c r="Q37" s="62">
        <f>SUM(P17,P19,P20,P21,P22,P23,P24,P25,P27,P28,P29,P30)</f>
        <v>1380.5425</v>
      </c>
      <c r="R37" s="93"/>
      <c r="S37" s="116"/>
    </row>
    <row r="38" spans="1:19" ht="30" customHeight="1" thickBot="1" x14ac:dyDescent="0.3">
      <c r="A38" s="126" t="s">
        <v>67</v>
      </c>
      <c r="B38" s="126"/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01"/>
      <c r="N38" s="59"/>
      <c r="O38" s="59"/>
      <c r="P38" s="61"/>
      <c r="Q38" s="60">
        <f>Q31</f>
        <v>33133.020000000004</v>
      </c>
      <c r="S38" s="116"/>
    </row>
    <row r="39" spans="1:19" ht="30" customHeight="1" thickBot="1" x14ac:dyDescent="0.3">
      <c r="A39" s="125" t="s">
        <v>68</v>
      </c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01"/>
      <c r="N39" s="59"/>
      <c r="O39" s="59"/>
      <c r="P39" s="99"/>
      <c r="Q39" s="60">
        <f>Q36</f>
        <v>18880</v>
      </c>
    </row>
    <row r="40" spans="1:19" ht="30" customHeight="1" thickBot="1" x14ac:dyDescent="0.3">
      <c r="A40" s="126" t="s">
        <v>48</v>
      </c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58"/>
      <c r="N40" s="59"/>
      <c r="O40" s="59"/>
      <c r="P40" s="102"/>
      <c r="Q40" s="100">
        <f>Q38+Q36</f>
        <v>52013.020000000004</v>
      </c>
      <c r="S40" s="116"/>
    </row>
    <row r="41" spans="1:19" ht="102.75" customHeight="1" thickBot="1" x14ac:dyDescent="0.3">
      <c r="A41" s="191" t="s">
        <v>43</v>
      </c>
      <c r="B41" s="192"/>
      <c r="C41" s="193"/>
      <c r="D41" s="194"/>
      <c r="E41" s="194"/>
      <c r="F41" s="195"/>
      <c r="G41" s="193"/>
      <c r="H41" s="194"/>
      <c r="I41" s="195"/>
      <c r="J41" s="193"/>
      <c r="K41" s="194"/>
      <c r="L41" s="195"/>
      <c r="M41" s="201"/>
      <c r="N41" s="202"/>
      <c r="O41" s="203"/>
      <c r="P41" s="108"/>
      <c r="Q41" s="103"/>
    </row>
    <row r="42" spans="1:19" ht="50.25" customHeight="1" thickBot="1" x14ac:dyDescent="0.3">
      <c r="A42" s="110"/>
      <c r="B42" s="111"/>
      <c r="C42" s="109"/>
      <c r="D42" s="109"/>
      <c r="E42" s="109"/>
      <c r="F42" s="109"/>
      <c r="G42" s="5"/>
      <c r="H42" s="112"/>
      <c r="I42" s="112"/>
      <c r="J42" s="10"/>
      <c r="K42" s="10"/>
      <c r="L42" s="109"/>
      <c r="M42" s="111"/>
      <c r="N42" s="111"/>
      <c r="O42" s="113"/>
      <c r="P42" s="113"/>
      <c r="Q42" s="114"/>
      <c r="R42" s="40"/>
    </row>
    <row r="43" spans="1:19" ht="103.5" customHeight="1" x14ac:dyDescent="0.25">
      <c r="A43" s="198" t="s">
        <v>19</v>
      </c>
      <c r="B43" s="199"/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M43" s="199"/>
      <c r="N43" s="199"/>
      <c r="O43" s="199"/>
      <c r="P43" s="199"/>
      <c r="Q43" s="200"/>
    </row>
    <row r="44" spans="1:19" ht="89.25" customHeight="1" thickBot="1" x14ac:dyDescent="0.3">
      <c r="A44" s="196" t="s">
        <v>69</v>
      </c>
      <c r="B44" s="197"/>
      <c r="C44" s="197"/>
      <c r="D44" s="197"/>
      <c r="E44" s="197"/>
      <c r="F44" s="197"/>
      <c r="G44" s="197"/>
      <c r="H44" s="197"/>
      <c r="I44" s="197"/>
      <c r="J44" s="197"/>
      <c r="K44" s="197"/>
      <c r="L44" s="197"/>
      <c r="M44" s="197"/>
      <c r="N44" s="197"/>
      <c r="O44" s="197"/>
      <c r="P44" s="197"/>
      <c r="Q44" s="197"/>
      <c r="R44" s="40"/>
    </row>
    <row r="45" spans="1:19" ht="32.25" customHeight="1" thickTop="1" x14ac:dyDescent="0.25">
      <c r="A45" s="2"/>
      <c r="B45" s="2"/>
      <c r="C45" s="2"/>
      <c r="D45" s="2"/>
      <c r="E45" s="2"/>
      <c r="F45" s="33"/>
      <c r="G45" s="2"/>
      <c r="H45" s="2"/>
      <c r="I45" s="19"/>
      <c r="J45" s="2"/>
      <c r="K45" s="2"/>
      <c r="L45" s="19"/>
      <c r="M45" s="2"/>
      <c r="N45" s="2"/>
      <c r="O45" s="2"/>
      <c r="P45" s="2"/>
      <c r="Q45" s="41"/>
    </row>
    <row r="46" spans="1:19" ht="79.5" customHeight="1" thickBot="1" x14ac:dyDescent="0.3">
      <c r="A46" s="2"/>
      <c r="B46" s="2"/>
      <c r="C46" s="2"/>
      <c r="D46" s="2"/>
      <c r="E46" s="2"/>
      <c r="F46" s="33"/>
      <c r="G46" s="2"/>
      <c r="H46" s="2"/>
      <c r="I46" s="20"/>
      <c r="J46" s="2"/>
      <c r="K46" s="2"/>
      <c r="L46" s="2"/>
      <c r="M46" s="2"/>
      <c r="N46" s="2"/>
      <c r="O46" s="2"/>
      <c r="P46" s="20"/>
      <c r="Q46" s="38"/>
    </row>
    <row r="47" spans="1:19" ht="102.75" customHeight="1" thickTop="1" thickBot="1" x14ac:dyDescent="0.3">
      <c r="A47" s="188" t="s">
        <v>32</v>
      </c>
      <c r="B47" s="189"/>
      <c r="C47" s="189"/>
      <c r="D47" s="189"/>
      <c r="E47" s="189"/>
      <c r="F47" s="189"/>
      <c r="G47" s="189"/>
      <c r="H47" s="189"/>
      <c r="I47" s="190"/>
      <c r="J47" s="189"/>
      <c r="K47" s="189"/>
      <c r="L47" s="190"/>
      <c r="M47" s="80" t="s">
        <v>52</v>
      </c>
      <c r="N47" s="81"/>
      <c r="O47" s="83">
        <f>Q40</f>
        <v>52013.020000000004</v>
      </c>
      <c r="P47" s="82"/>
      <c r="Q47" s="84"/>
    </row>
    <row r="48" spans="1:19" ht="15.75" thickTop="1" x14ac:dyDescent="0.25">
      <c r="A48" s="2"/>
      <c r="B48" s="2"/>
      <c r="C48" s="2"/>
      <c r="D48" s="2"/>
      <c r="E48" s="2"/>
      <c r="F48" s="33"/>
      <c r="G48" s="2"/>
      <c r="H48" s="2"/>
      <c r="I48" s="2"/>
      <c r="J48" s="2"/>
      <c r="K48" s="2"/>
      <c r="L48" s="2"/>
      <c r="M48" s="19"/>
      <c r="N48" s="2"/>
      <c r="O48" s="2"/>
      <c r="P48" s="19"/>
      <c r="Q48" s="38"/>
    </row>
    <row r="49" spans="1:17" x14ac:dyDescent="0.25">
      <c r="A49" s="2"/>
      <c r="B49" s="2"/>
      <c r="C49" s="2"/>
      <c r="D49" s="2"/>
      <c r="E49" s="2"/>
      <c r="F49" s="33"/>
      <c r="G49" s="2"/>
      <c r="H49" s="2"/>
      <c r="I49" s="2"/>
      <c r="J49" s="2"/>
      <c r="K49" s="2"/>
      <c r="L49" s="2"/>
      <c r="M49" s="2"/>
      <c r="N49" s="2"/>
      <c r="O49" s="2"/>
      <c r="P49" s="2"/>
      <c r="Q49" s="38"/>
    </row>
    <row r="50" spans="1:17" ht="98.25" customHeight="1" x14ac:dyDescent="0.25">
      <c r="A50" s="2"/>
      <c r="B50" s="2"/>
      <c r="C50" s="2"/>
      <c r="D50" s="2"/>
      <c r="E50" s="2"/>
      <c r="F50" s="33"/>
      <c r="G50" s="2"/>
      <c r="H50" s="2"/>
      <c r="I50" s="2"/>
      <c r="J50" s="2"/>
      <c r="K50" s="2"/>
      <c r="L50" s="2"/>
      <c r="M50" s="2"/>
      <c r="N50" s="2"/>
      <c r="O50" s="2"/>
      <c r="P50" s="2"/>
      <c r="Q50" s="38"/>
    </row>
    <row r="51" spans="1:17" x14ac:dyDescent="0.25">
      <c r="Q51" s="42"/>
    </row>
    <row r="52" spans="1:17" x14ac:dyDescent="0.25">
      <c r="Q52" s="42"/>
    </row>
    <row r="53" spans="1:17" x14ac:dyDescent="0.25">
      <c r="Q53" s="42"/>
    </row>
    <row r="54" spans="1:17" x14ac:dyDescent="0.25">
      <c r="Q54" s="42"/>
    </row>
    <row r="55" spans="1:17" x14ac:dyDescent="0.25">
      <c r="Q55" s="42"/>
    </row>
    <row r="56" spans="1:17" x14ac:dyDescent="0.25">
      <c r="Q56" s="42"/>
    </row>
    <row r="57" spans="1:17" x14ac:dyDescent="0.25">
      <c r="Q57" s="42"/>
    </row>
  </sheetData>
  <mergeCells count="64">
    <mergeCell ref="A32:A33"/>
    <mergeCell ref="B32:B34"/>
    <mergeCell ref="C32:C34"/>
    <mergeCell ref="M32:M35"/>
    <mergeCell ref="F32:F34"/>
    <mergeCell ref="G32:G34"/>
    <mergeCell ref="H32:H34"/>
    <mergeCell ref="I32:I34"/>
    <mergeCell ref="A47:I47"/>
    <mergeCell ref="J47:L47"/>
    <mergeCell ref="A41:B41"/>
    <mergeCell ref="C41:F41"/>
    <mergeCell ref="G41:I41"/>
    <mergeCell ref="J41:L41"/>
    <mergeCell ref="A44:Q44"/>
    <mergeCell ref="A43:Q43"/>
    <mergeCell ref="M41:O41"/>
    <mergeCell ref="A9:Q9"/>
    <mergeCell ref="M11:O12"/>
    <mergeCell ref="C18:Q18"/>
    <mergeCell ref="D32:D34"/>
    <mergeCell ref="E32:E34"/>
    <mergeCell ref="A24:A25"/>
    <mergeCell ref="A26:A30"/>
    <mergeCell ref="C26:Q26"/>
    <mergeCell ref="P32:P35"/>
    <mergeCell ref="A31:P31"/>
    <mergeCell ref="A17:A22"/>
    <mergeCell ref="N32:N35"/>
    <mergeCell ref="O32:O35"/>
    <mergeCell ref="J32:J34"/>
    <mergeCell ref="K32:K34"/>
    <mergeCell ref="L32:L34"/>
    <mergeCell ref="A1:Q1"/>
    <mergeCell ref="A2:Q2"/>
    <mergeCell ref="A3:Q3"/>
    <mergeCell ref="A4:Q4"/>
    <mergeCell ref="A5:Q5"/>
    <mergeCell ref="A11:B12"/>
    <mergeCell ref="C11:L11"/>
    <mergeCell ref="C12:F12"/>
    <mergeCell ref="G12:I12"/>
    <mergeCell ref="J12:L12"/>
    <mergeCell ref="P11:P16"/>
    <mergeCell ref="Q11:Q16"/>
    <mergeCell ref="M14:M16"/>
    <mergeCell ref="N14:N16"/>
    <mergeCell ref="O14:O16"/>
    <mergeCell ref="J14:J16"/>
    <mergeCell ref="D14:D16"/>
    <mergeCell ref="K14:K16"/>
    <mergeCell ref="A39:L39"/>
    <mergeCell ref="A40:L40"/>
    <mergeCell ref="L14:L16"/>
    <mergeCell ref="I14:I16"/>
    <mergeCell ref="E14:E16"/>
    <mergeCell ref="F14:F16"/>
    <mergeCell ref="G14:G16"/>
    <mergeCell ref="H14:H16"/>
    <mergeCell ref="A14:A15"/>
    <mergeCell ref="B14:B16"/>
    <mergeCell ref="C14:C16"/>
    <mergeCell ref="A37:L37"/>
    <mergeCell ref="A38:L38"/>
  </mergeCells>
  <conditionalFormatting sqref="A44:Q44">
    <cfRule type="containsBlanks" dxfId="20" priority="1">
      <formula>LEN(TRIM(A44))=0</formula>
    </cfRule>
    <cfRule type="notContainsBlanks" priority="2">
      <formula>LEN(TRIM(A44))&gt;0</formula>
    </cfRule>
  </conditionalFormatting>
  <conditionalFormatting sqref="C17:C18 C26 P36 M32:P32">
    <cfRule type="notContainsBlanks" priority="43">
      <formula>LEN(TRIM(C17))&gt;0</formula>
    </cfRule>
    <cfRule type="containsBlanks" dxfId="19" priority="44">
      <formula>LEN(TRIM(C17))=0</formula>
    </cfRule>
  </conditionalFormatting>
  <conditionalFormatting sqref="C19:C25">
    <cfRule type="notContainsBlanks" priority="41">
      <formula>LEN(TRIM(C19))&gt;0</formula>
    </cfRule>
    <cfRule type="containsBlanks" dxfId="18" priority="42">
      <formula>LEN(TRIM(C19))=0</formula>
    </cfRule>
  </conditionalFormatting>
  <conditionalFormatting sqref="C27:C30">
    <cfRule type="notContainsBlanks" priority="39">
      <formula>LEN(TRIM(C27))&gt;0</formula>
    </cfRule>
    <cfRule type="containsBlanks" dxfId="17" priority="40">
      <formula>LEN(TRIM(C27))=0</formula>
    </cfRule>
  </conditionalFormatting>
  <conditionalFormatting sqref="C36">
    <cfRule type="notContainsBlanks" priority="37">
      <formula>LEN(TRIM(C36))&gt;0</formula>
    </cfRule>
    <cfRule type="containsBlanks" dxfId="16" priority="38">
      <formula>LEN(TRIM(C36))=0</formula>
    </cfRule>
  </conditionalFormatting>
  <conditionalFormatting sqref="C41:P41">
    <cfRule type="notContainsBlanks" dxfId="15" priority="8">
      <formula>LEN(TRIM(C41))&gt;0</formula>
    </cfRule>
  </conditionalFormatting>
  <conditionalFormatting sqref="C41:Q41">
    <cfRule type="containsBlanks" dxfId="14" priority="6">
      <formula>LEN(TRIM(C41))=0</formula>
    </cfRule>
  </conditionalFormatting>
  <conditionalFormatting sqref="E17">
    <cfRule type="notContainsBlanks" priority="57">
      <formula>LEN(TRIM(E17))&gt;0</formula>
    </cfRule>
    <cfRule type="containsBlanks" dxfId="13" priority="58">
      <formula>LEN(TRIM(E17))=0</formula>
    </cfRule>
  </conditionalFormatting>
  <conditionalFormatting sqref="E19:E25">
    <cfRule type="notContainsBlanks" priority="55">
      <formula>LEN(TRIM(E19))&gt;0</formula>
    </cfRule>
    <cfRule type="containsBlanks" dxfId="12" priority="56">
      <formula>LEN(TRIM(E19))=0</formula>
    </cfRule>
  </conditionalFormatting>
  <conditionalFormatting sqref="E27:E30">
    <cfRule type="notContainsBlanks" priority="53">
      <formula>LEN(TRIM(E27))&gt;0</formula>
    </cfRule>
    <cfRule type="containsBlanks" dxfId="11" priority="54">
      <formula>LEN(TRIM(E27))=0</formula>
    </cfRule>
  </conditionalFormatting>
  <conditionalFormatting sqref="E36">
    <cfRule type="notContainsBlanks" priority="51">
      <formula>LEN(TRIM(E36))&gt;0</formula>
    </cfRule>
    <cfRule type="containsBlanks" dxfId="10" priority="52">
      <formula>LEN(TRIM(E36))=0</formula>
    </cfRule>
  </conditionalFormatting>
  <conditionalFormatting sqref="H17">
    <cfRule type="notContainsBlanks" priority="65">
      <formula>LEN(TRIM(H17))&gt;0</formula>
    </cfRule>
    <cfRule type="containsBlanks" dxfId="9" priority="66">
      <formula>LEN(TRIM(H17))=0</formula>
    </cfRule>
  </conditionalFormatting>
  <conditionalFormatting sqref="H19:H25">
    <cfRule type="notContainsBlanks" priority="63">
      <formula>LEN(TRIM(H19))&gt;0</formula>
    </cfRule>
    <cfRule type="containsBlanks" dxfId="8" priority="64">
      <formula>LEN(TRIM(H19))=0</formula>
    </cfRule>
  </conditionalFormatting>
  <conditionalFormatting sqref="H27:H30">
    <cfRule type="notContainsBlanks" priority="61">
      <formula>LEN(TRIM(H27))&gt;0</formula>
    </cfRule>
    <cfRule type="containsBlanks" dxfId="7" priority="62">
      <formula>LEN(TRIM(H27))=0</formula>
    </cfRule>
  </conditionalFormatting>
  <conditionalFormatting sqref="H36">
    <cfRule type="notContainsBlanks" priority="59">
      <formula>LEN(TRIM(H36))&gt;0</formula>
    </cfRule>
    <cfRule type="containsBlanks" dxfId="6" priority="60">
      <formula>LEN(TRIM(H36))=0</formula>
    </cfRule>
  </conditionalFormatting>
  <conditionalFormatting sqref="K19:K25">
    <cfRule type="notContainsBlanks" priority="71">
      <formula>LEN(TRIM(K19))&gt;0</formula>
    </cfRule>
    <cfRule type="containsBlanks" dxfId="5" priority="72">
      <formula>LEN(TRIM(K19))=0</formula>
    </cfRule>
  </conditionalFormatting>
  <conditionalFormatting sqref="K27:K30">
    <cfRule type="notContainsBlanks" priority="69">
      <formula>LEN(TRIM(K27))&gt;0</formula>
    </cfRule>
    <cfRule type="containsBlanks" dxfId="4" priority="70">
      <formula>LEN(TRIM(K27))=0</formula>
    </cfRule>
  </conditionalFormatting>
  <conditionalFormatting sqref="K36">
    <cfRule type="notContainsBlanks" priority="67">
      <formula>LEN(TRIM(K36))&gt;0</formula>
    </cfRule>
    <cfRule type="containsBlanks" dxfId="3" priority="68">
      <formula>LEN(TRIM(K36))=0</formula>
    </cfRule>
  </conditionalFormatting>
  <conditionalFormatting sqref="K17 O19">
    <cfRule type="notContainsBlanks" priority="73">
      <formula>LEN(TRIM(K17))&gt;0</formula>
    </cfRule>
    <cfRule type="containsBlanks" dxfId="2" priority="74">
      <formula>LEN(TRIM(K17))=0</formula>
    </cfRule>
  </conditionalFormatting>
  <conditionalFormatting sqref="P17 P19:P25 P27:P30">
    <cfRule type="notContainsBlanks" priority="13">
      <formula>LEN(TRIM(P17))&gt;0</formula>
    </cfRule>
    <cfRule type="containsBlanks" dxfId="1" priority="14">
      <formula>LEN(TRIM(P17))=0</formula>
    </cfRule>
  </conditionalFormatting>
  <conditionalFormatting sqref="Q41">
    <cfRule type="notContainsBlanks" dxfId="0" priority="5">
      <formula>LEN(TRIM(Q41))&gt;0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ignoredErrors>
    <ignoredError sqref="P22:P25 M17:P17 O19:P19 M19:M24 N19:N20 N22:N24 O20:O25 P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COMPARATIVA DE PREÇO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Lara Cristina de Souza</dc:creator>
  <cp:lastModifiedBy>Luciene Pereira Gama</cp:lastModifiedBy>
  <cp:lastPrinted>2023-08-30T20:06:11Z</cp:lastPrinted>
  <dcterms:created xsi:type="dcterms:W3CDTF">2018-07-05T19:42:08Z</dcterms:created>
  <dcterms:modified xsi:type="dcterms:W3CDTF">2025-09-02T17:32:19Z</dcterms:modified>
</cp:coreProperties>
</file>